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mmycarwash-my.sharepoint.com/personal/jacksonb_tommycarwash_com/Documents/Desktop/Site Visits/Volumetric Data/"/>
    </mc:Choice>
  </mc:AlternateContent>
  <xr:revisionPtr revIDLastSave="9" documentId="8_{F136F45A-5758-4330-89B7-7800CEA426C8}" xr6:coauthVersionLast="47" xr6:coauthVersionMax="47" xr10:uidLastSave="{5B9B7F54-32E8-4966-A02D-C96881D26652}"/>
  <bookViews>
    <workbookView xWindow="-98" yWindow="-98" windowWidth="20715" windowHeight="13155" xr2:uid="{602DCEB4-A50E-491F-B26F-0C8C002662EA}"/>
  </bookViews>
  <sheets>
    <sheet name="Setup-Volumetrics" sheetId="1" r:id="rId1"/>
    <sheet name="Dilution Chart" sheetId="4" r:id="rId2"/>
    <sheet name="Dilution Calc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1" l="1"/>
  <c r="C46" i="1" s="1"/>
  <c r="B45" i="1"/>
  <c r="C45" i="1" s="1"/>
  <c r="B44" i="1"/>
  <c r="C44" i="1" s="1"/>
  <c r="B43" i="1"/>
  <c r="C43" i="1" s="1"/>
  <c r="B41" i="1"/>
  <c r="C41" i="1" s="1"/>
  <c r="J33" i="1"/>
  <c r="K33" i="1" s="1"/>
  <c r="J31" i="1"/>
  <c r="K31" i="1" s="1"/>
  <c r="J30" i="1"/>
  <c r="K30" i="1" s="1"/>
  <c r="J29" i="1"/>
  <c r="K29" i="1" s="1"/>
  <c r="J25" i="1"/>
  <c r="K25" i="1" s="1"/>
  <c r="J23" i="1"/>
  <c r="K23" i="1" s="1"/>
  <c r="T35" i="2"/>
  <c r="T25" i="2"/>
  <c r="T24" i="2"/>
  <c r="T23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22" i="2"/>
  <c r="R35" i="2"/>
  <c r="Q35" i="2"/>
  <c r="Q33" i="2"/>
  <c r="G49" i="1"/>
  <c r="B48" i="1"/>
  <c r="C48" i="1" s="1"/>
  <c r="B47" i="1"/>
  <c r="C47" i="1" s="1"/>
  <c r="B42" i="1"/>
  <c r="C42" i="1" s="1"/>
  <c r="J24" i="1"/>
  <c r="K24" i="1" s="1"/>
  <c r="J22" i="1"/>
  <c r="K22" i="1" s="1"/>
  <c r="J21" i="1"/>
  <c r="K21" i="1" s="1"/>
  <c r="J20" i="1"/>
  <c r="K20" i="1" s="1"/>
  <c r="J18" i="1"/>
  <c r="K18" i="1" s="1"/>
  <c r="J17" i="1"/>
  <c r="K17" i="1" s="1"/>
  <c r="J16" i="1"/>
  <c r="K16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K8" i="1" s="1"/>
  <c r="J7" i="1"/>
  <c r="K7" i="1" s="1"/>
  <c r="J6" i="1"/>
  <c r="K6" i="1" s="1"/>
  <c r="J5" i="1"/>
  <c r="K5" i="1" s="1"/>
  <c r="J4" i="1"/>
  <c r="K4" i="1" s="1"/>
  <c r="J43" i="1" l="1"/>
  <c r="U35" i="2" a="1"/>
  <c r="U35" i="2" s="1"/>
  <c r="V35" i="2" s="1"/>
  <c r="X35" i="2" s="1"/>
  <c r="S35" i="2" a="1"/>
  <c r="S35" i="2" s="1"/>
  <c r="W35" i="2" s="1"/>
  <c r="Y35" i="2" s="1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33" i="2"/>
  <c r="R32" i="2"/>
  <c r="R31" i="2"/>
  <c r="R30" i="2"/>
  <c r="R29" i="2"/>
  <c r="R28" i="2"/>
  <c r="R27" i="2"/>
  <c r="Q32" i="2"/>
  <c r="Q31" i="2"/>
  <c r="Q30" i="2"/>
  <c r="Q29" i="2"/>
  <c r="Q28" i="2"/>
  <c r="Q27" i="2"/>
  <c r="Q25" i="2"/>
  <c r="U25" i="2" s="1" a="1"/>
  <c r="U25" i="2" s="1"/>
  <c r="V25" i="2" s="1"/>
  <c r="X25" i="2" s="1"/>
  <c r="Q24" i="2"/>
  <c r="U24" i="2" s="1" a="1"/>
  <c r="U24" i="2" s="1"/>
  <c r="V24" i="2" s="1"/>
  <c r="X24" i="2" s="1"/>
  <c r="Q23" i="2"/>
  <c r="U23" i="2" s="1" a="1"/>
  <c r="U23" i="2" s="1"/>
  <c r="V23" i="2" s="1"/>
  <c r="X23" i="2" s="1"/>
  <c r="Q22" i="2"/>
  <c r="U22" i="2" s="1" a="1"/>
  <c r="U22" i="2" s="1"/>
  <c r="V22" i="2" s="1"/>
  <c r="X22" i="2" s="1"/>
  <c r="Q20" i="2"/>
  <c r="U20" i="2" s="1" a="1"/>
  <c r="U20" i="2" s="1"/>
  <c r="V20" i="2" s="1"/>
  <c r="X20" i="2" s="1"/>
  <c r="Q21" i="2"/>
  <c r="U21" i="2" s="1" a="1"/>
  <c r="U21" i="2" s="1"/>
  <c r="V21" i="2" s="1"/>
  <c r="X21" i="2" s="1"/>
  <c r="Q19" i="2"/>
  <c r="U19" i="2" s="1" a="1"/>
  <c r="U19" i="2" s="1"/>
  <c r="V19" i="2" s="1"/>
  <c r="X19" i="2" s="1"/>
  <c r="Q18" i="2"/>
  <c r="U18" i="2" s="1" a="1"/>
  <c r="U18" i="2" s="1"/>
  <c r="V18" i="2" s="1"/>
  <c r="X18" i="2" s="1"/>
  <c r="Q17" i="2"/>
  <c r="U17" i="2" s="1" a="1"/>
  <c r="U17" i="2" s="1"/>
  <c r="V17" i="2" s="1"/>
  <c r="X17" i="2" s="1"/>
  <c r="Q16" i="2"/>
  <c r="U16" i="2" s="1" a="1"/>
  <c r="U16" i="2" s="1"/>
  <c r="V16" i="2" s="1"/>
  <c r="X16" i="2" s="1"/>
  <c r="Q15" i="2"/>
  <c r="U15" i="2" s="1" a="1"/>
  <c r="U15" i="2" s="1"/>
  <c r="V15" i="2" s="1"/>
  <c r="X15" i="2" s="1"/>
  <c r="Q14" i="2"/>
  <c r="U14" i="2" s="1" a="1"/>
  <c r="U14" i="2" s="1"/>
  <c r="V14" i="2" s="1"/>
  <c r="X14" i="2" s="1"/>
  <c r="Q13" i="2"/>
  <c r="U13" i="2" s="1" a="1"/>
  <c r="U13" i="2" s="1"/>
  <c r="V13" i="2" s="1"/>
  <c r="X13" i="2" s="1"/>
  <c r="Q12" i="2"/>
  <c r="U12" i="2" s="1" a="1"/>
  <c r="U12" i="2" s="1"/>
  <c r="V12" i="2" s="1"/>
  <c r="X12" i="2" s="1"/>
  <c r="Q11" i="2"/>
  <c r="U11" i="2" s="1" a="1"/>
  <c r="U11" i="2" s="1"/>
  <c r="V11" i="2" s="1"/>
  <c r="X11" i="2" s="1"/>
  <c r="Q10" i="2"/>
  <c r="U10" i="2" s="1" a="1"/>
  <c r="U10" i="2" s="1"/>
  <c r="V10" i="2" s="1"/>
  <c r="X10" i="2" s="1"/>
  <c r="Q9" i="2"/>
  <c r="U9" i="2" s="1" a="1"/>
  <c r="U9" i="2" s="1"/>
  <c r="V9" i="2" s="1"/>
  <c r="X9" i="2" s="1"/>
  <c r="Q8" i="2"/>
  <c r="U8" i="2" s="1" a="1"/>
  <c r="U8" i="2" s="1"/>
  <c r="V8" i="2" s="1"/>
  <c r="X8" i="2" s="1"/>
  <c r="Q7" i="2"/>
  <c r="U7" i="2" s="1" a="1"/>
  <c r="U7" i="2" s="1"/>
  <c r="V7" i="2" s="1"/>
  <c r="X7" i="2" s="1"/>
  <c r="Q6" i="2"/>
  <c r="U6" i="2" s="1" a="1"/>
  <c r="U6" i="2" s="1"/>
  <c r="V6" i="2" s="1"/>
  <c r="X6" i="2" s="1"/>
  <c r="B57" i="2"/>
  <c r="B59" i="2" s="1" a="1"/>
  <c r="B59" i="2" s="1"/>
  <c r="B56" i="2"/>
  <c r="J44" i="1" l="1"/>
  <c r="J45" i="1" s="1"/>
  <c r="J46" i="1" s="1"/>
  <c r="AA35" i="2"/>
  <c r="AB35" i="2" s="1"/>
  <c r="S15" i="2" a="1"/>
  <c r="S15" i="2" s="1"/>
  <c r="S7" i="2" a="1"/>
  <c r="S7" i="2" s="1"/>
  <c r="S23" i="2" a="1"/>
  <c r="S23" i="2" s="1"/>
  <c r="S8" i="2" a="1"/>
  <c r="S8" i="2" s="1"/>
  <c r="S16" i="2" a="1"/>
  <c r="S16" i="2" s="1"/>
  <c r="S24" i="2" a="1"/>
  <c r="S24" i="2" s="1"/>
  <c r="S9" i="2" a="1"/>
  <c r="S9" i="2" s="1"/>
  <c r="S17" i="2" a="1"/>
  <c r="S17" i="2" s="1"/>
  <c r="S20" i="2" a="1"/>
  <c r="S20" i="2" s="1"/>
  <c r="S10" i="2" a="1"/>
  <c r="S10" i="2" s="1"/>
  <c r="S18" i="2" a="1"/>
  <c r="S18" i="2" s="1"/>
  <c r="S19" i="2" a="1"/>
  <c r="S19" i="2" s="1"/>
  <c r="S21" i="2" a="1"/>
  <c r="S21" i="2" s="1"/>
  <c r="S6" i="2" a="1"/>
  <c r="S6" i="2" s="1"/>
  <c r="W6" i="2" s="1"/>
  <c r="Y6" i="2" s="1"/>
  <c r="AA6" i="2" s="1"/>
  <c r="AB6" i="2" s="1"/>
  <c r="E4" i="1" s="1"/>
  <c r="S14" i="2" a="1"/>
  <c r="S14" i="2" s="1"/>
  <c r="S22" i="2" a="1"/>
  <c r="S22" i="2" s="1"/>
  <c r="S25" i="2" a="1"/>
  <c r="S25" i="2" s="1"/>
  <c r="S31" i="2" a="1"/>
  <c r="S31" i="2" s="1"/>
  <c r="S11" i="2" a="1"/>
  <c r="S11" i="2" s="1"/>
  <c r="S12" i="2" a="1"/>
  <c r="S12" i="2" s="1"/>
  <c r="S33" i="2" a="1"/>
  <c r="S33" i="2" s="1"/>
  <c r="S13" i="2" a="1"/>
  <c r="S13" i="2" s="1"/>
  <c r="S27" i="2" a="1"/>
  <c r="S27" i="2" s="1"/>
  <c r="S32" i="2" a="1"/>
  <c r="S32" i="2" s="1"/>
  <c r="E33" i="1" s="1"/>
  <c r="S30" i="2" a="1"/>
  <c r="S30" i="2" s="1"/>
  <c r="E31" i="1" s="1"/>
  <c r="S29" i="2" a="1"/>
  <c r="S29" i="2" s="1"/>
  <c r="E30" i="1" s="1"/>
  <c r="S28" i="2" a="1"/>
  <c r="S28" i="2" s="1"/>
  <c r="E29" i="1" s="1"/>
  <c r="L41" i="1" l="1"/>
  <c r="W25" i="2"/>
  <c r="Y25" i="2" s="1"/>
  <c r="AA25" i="2" s="1"/>
  <c r="AB25" i="2" s="1"/>
  <c r="E24" i="1" s="1"/>
  <c r="W24" i="2"/>
  <c r="Y24" i="2" s="1"/>
  <c r="AA24" i="2" s="1"/>
  <c r="AB24" i="2" s="1"/>
  <c r="E22" i="1" s="1"/>
  <c r="W23" i="2"/>
  <c r="Y23" i="2" s="1"/>
  <c r="AA23" i="2" s="1"/>
  <c r="AB23" i="2" s="1"/>
  <c r="E21" i="1" s="1"/>
  <c r="W15" i="2"/>
  <c r="Y15" i="2" s="1"/>
  <c r="AA15" i="2" s="1"/>
  <c r="AB15" i="2" s="1"/>
  <c r="E13" i="1" s="1"/>
  <c r="W20" i="2"/>
  <c r="Y20" i="2" s="1"/>
  <c r="AA20" i="2" s="1"/>
  <c r="AB20" i="2" s="1"/>
  <c r="E18" i="1" s="1"/>
  <c r="W17" i="2"/>
  <c r="Y17" i="2" s="1"/>
  <c r="AA17" i="2" s="1"/>
  <c r="AB17" i="2" s="1"/>
  <c r="W16" i="2"/>
  <c r="Y16" i="2" s="1"/>
  <c r="AA16" i="2" s="1"/>
  <c r="AB16" i="2" s="1"/>
  <c r="E14" i="1" s="1"/>
  <c r="W21" i="2"/>
  <c r="Y21" i="2" s="1"/>
  <c r="AA21" i="2" s="1"/>
  <c r="AB21" i="2" s="1"/>
  <c r="W18" i="2"/>
  <c r="Y18" i="2" s="1"/>
  <c r="AA18" i="2" s="1"/>
  <c r="AB18" i="2" s="1"/>
  <c r="E16" i="1" s="1"/>
  <c r="W19" i="2"/>
  <c r="Y19" i="2" s="1"/>
  <c r="AA19" i="2" s="1"/>
  <c r="AB19" i="2" s="1"/>
  <c r="E17" i="1" s="1"/>
  <c r="W14" i="2"/>
  <c r="Y14" i="2" s="1"/>
  <c r="AA14" i="2" s="1"/>
  <c r="AB14" i="2" s="1"/>
  <c r="E12" i="1" s="1"/>
  <c r="W13" i="2"/>
  <c r="Y13" i="2" s="1"/>
  <c r="AA13" i="2" s="1"/>
  <c r="AB13" i="2" s="1"/>
  <c r="E11" i="1" s="1"/>
  <c r="W12" i="2"/>
  <c r="Y12" i="2" s="1"/>
  <c r="AA12" i="2" s="1"/>
  <c r="AB12" i="2" s="1"/>
  <c r="E10" i="1" s="1"/>
  <c r="W11" i="2"/>
  <c r="Y11" i="2" s="1"/>
  <c r="AA11" i="2" s="1"/>
  <c r="AB11" i="2" s="1"/>
  <c r="E9" i="1" s="1"/>
  <c r="W10" i="2"/>
  <c r="Y10" i="2" s="1"/>
  <c r="AA10" i="2" s="1"/>
  <c r="AB10" i="2" s="1"/>
  <c r="E8" i="1" s="1"/>
  <c r="W9" i="2"/>
  <c r="Y9" i="2" s="1"/>
  <c r="AA9" i="2" s="1"/>
  <c r="AB9" i="2" s="1"/>
  <c r="E7" i="1" s="1"/>
  <c r="W8" i="2"/>
  <c r="Y8" i="2" s="1"/>
  <c r="AA8" i="2" s="1"/>
  <c r="AB8" i="2" s="1"/>
  <c r="E6" i="1" s="1"/>
  <c r="W7" i="2"/>
  <c r="Y7" i="2" s="1"/>
  <c r="AA7" i="2" s="1"/>
  <c r="AB7" i="2" s="1"/>
  <c r="E5" i="1" s="1"/>
  <c r="W22" i="2"/>
  <c r="Y22" i="2" s="1"/>
  <c r="AA22" i="2" s="1"/>
  <c r="AB22" i="2" s="1"/>
  <c r="E2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<sst xmlns="http://schemas.openxmlformats.org/spreadsheetml/2006/main" count="1526" uniqueCount="573">
  <si>
    <t xml:space="preserve">   Detergent Pod</t>
  </si>
  <si>
    <t>Product</t>
  </si>
  <si>
    <t>Application</t>
  </si>
  <si>
    <t>Injector (GPM)</t>
  </si>
  <si>
    <t>Metering Tip/Versadial Setting</t>
  </si>
  <si>
    <t>Dilution Ratio</t>
  </si>
  <si>
    <t>Air Pressure (psi)</t>
  </si>
  <si>
    <t>Volumetric Usage (mL/car)</t>
  </si>
  <si>
    <t>Unit Cost</t>
  </si>
  <si>
    <t>Container Size (Gal.)</t>
  </si>
  <si>
    <t>Cost/Gallon</t>
  </si>
  <si>
    <t>Volumetric Est. Cost/Car</t>
  </si>
  <si>
    <t>Tommy Presoak #1</t>
  </si>
  <si>
    <t>Front Presoak</t>
  </si>
  <si>
    <t>---</t>
  </si>
  <si>
    <t>Lemon Scent #2</t>
  </si>
  <si>
    <t xml:space="preserve">Front Bumper Blaster </t>
  </si>
  <si>
    <t>Presoak</t>
  </si>
  <si>
    <t>Rear Presoak</t>
  </si>
  <si>
    <t>Rear Bumper Blaster</t>
  </si>
  <si>
    <t>CTA 1</t>
  </si>
  <si>
    <t>CTA 2</t>
  </si>
  <si>
    <t>Tommy Brite #3</t>
  </si>
  <si>
    <t>Rainbow Coat</t>
  </si>
  <si>
    <t>Combo 1 Leg 1</t>
  </si>
  <si>
    <t>Combo 1 Leg 2</t>
  </si>
  <si>
    <t>Water</t>
  </si>
  <si>
    <t>Red Hot Pre Rinse</t>
  </si>
  <si>
    <t>Red Hot Cleanser</t>
  </si>
  <si>
    <t>Combo 2 Leg 1</t>
  </si>
  <si>
    <t>Combo 2 Leg 2</t>
  </si>
  <si>
    <t>Body Wax Pre-Rinse</t>
  </si>
  <si>
    <t>Tommy Ceramic Wax #5</t>
  </si>
  <si>
    <t>Body Wax</t>
  </si>
  <si>
    <t>Tommy Guard #6</t>
  </si>
  <si>
    <t>Guard</t>
  </si>
  <si>
    <t>Tommy Drying Agent #7</t>
  </si>
  <si>
    <t>Drying Agent</t>
  </si>
  <si>
    <t>Vacation Scent #4</t>
  </si>
  <si>
    <t>Tommy Tire Gloss #8</t>
  </si>
  <si>
    <t>Tire Gloss</t>
  </si>
  <si>
    <t>Bug Blaster</t>
  </si>
  <si>
    <t>Maintenance Pod</t>
  </si>
  <si>
    <t>Unit Cost of Most Recent Purchase</t>
  </si>
  <si>
    <t>Underbody</t>
  </si>
  <si>
    <t>Tommy Cloth &amp; Window #9</t>
  </si>
  <si>
    <t>Windows</t>
  </si>
  <si>
    <t>Tommy Bay Cleaner #10</t>
  </si>
  <si>
    <t>Walls</t>
  </si>
  <si>
    <t>Bumper Wax</t>
  </si>
  <si>
    <t>Rear Window Rinse</t>
  </si>
  <si>
    <t>Dry Hugger Cleaner</t>
  </si>
  <si>
    <t>Dry Hugger Rinse</t>
  </si>
  <si>
    <t>pH Testing</t>
  </si>
  <si>
    <t>Total Amount Used/Car (mL)</t>
  </si>
  <si>
    <t>Estimated Car Count/Drum</t>
  </si>
  <si>
    <t>Testing Areas</t>
  </si>
  <si>
    <t>Results</t>
  </si>
  <si>
    <t>Presoak Arch</t>
  </si>
  <si>
    <t>Wash</t>
  </si>
  <si>
    <t>Estimated Cost/Wash</t>
  </si>
  <si>
    <t>Spotfree Rinse</t>
  </si>
  <si>
    <t>Quality</t>
  </si>
  <si>
    <t>Water Hardness Testing</t>
  </si>
  <si>
    <t>Super</t>
  </si>
  <si>
    <t>Ultimate</t>
  </si>
  <si>
    <t>Works</t>
  </si>
  <si>
    <t>Incoming (Pre-Treatment)</t>
  </si>
  <si>
    <t>Outgoing (Post-Treatment)</t>
  </si>
  <si>
    <t>Water Softener Efficiency %</t>
  </si>
  <si>
    <t>TDS</t>
  </si>
  <si>
    <t>Injector GPM</t>
  </si>
  <si>
    <t>Injector Color</t>
  </si>
  <si>
    <t>White</t>
  </si>
  <si>
    <t>Yellow</t>
  </si>
  <si>
    <t>Tan</t>
  </si>
  <si>
    <t>Red</t>
  </si>
  <si>
    <t>Orange</t>
  </si>
  <si>
    <t>Gray</t>
  </si>
  <si>
    <t>Blue</t>
  </si>
  <si>
    <t>Light Blue</t>
  </si>
  <si>
    <t>Light Green</t>
  </si>
  <si>
    <t>Pink</t>
  </si>
  <si>
    <t>Purple</t>
  </si>
  <si>
    <t>Dark Green</t>
  </si>
  <si>
    <t>Black</t>
  </si>
  <si>
    <t>Dial Setting 1</t>
  </si>
  <si>
    <t>1:223</t>
  </si>
  <si>
    <t>1:445</t>
  </si>
  <si>
    <t>1:668</t>
  </si>
  <si>
    <t>1:891</t>
  </si>
  <si>
    <t>1:1336</t>
  </si>
  <si>
    <t>1:1781</t>
  </si>
  <si>
    <t>1:2004</t>
  </si>
  <si>
    <t>1:2672</t>
  </si>
  <si>
    <t>1:2895</t>
  </si>
  <si>
    <t>1:3340</t>
  </si>
  <si>
    <t>1:4008</t>
  </si>
  <si>
    <t>1:4899</t>
  </si>
  <si>
    <t>1:7125</t>
  </si>
  <si>
    <t>Dial Setting 2</t>
  </si>
  <si>
    <t>1:185</t>
  </si>
  <si>
    <t>1:369</t>
  </si>
  <si>
    <t>1:554</t>
  </si>
  <si>
    <t>1:738</t>
  </si>
  <si>
    <t>1:1107</t>
  </si>
  <si>
    <t>1:1476</t>
  </si>
  <si>
    <t>1:1661</t>
  </si>
  <si>
    <t>1:2215</t>
  </si>
  <si>
    <t>1:2399</t>
  </si>
  <si>
    <t>1:2768</t>
  </si>
  <si>
    <t>1:3322</t>
  </si>
  <si>
    <t>1:4060</t>
  </si>
  <si>
    <t>1:5906</t>
  </si>
  <si>
    <t>Dial Setting 3</t>
  </si>
  <si>
    <t>1:162</t>
  </si>
  <si>
    <t>1:325</t>
  </si>
  <si>
    <t>1:487</t>
  </si>
  <si>
    <t>1:650</t>
  </si>
  <si>
    <t>1:974</t>
  </si>
  <si>
    <t>1:1299</t>
  </si>
  <si>
    <t>1:1461</t>
  </si>
  <si>
    <t>1:1949</t>
  </si>
  <si>
    <t>1:2111</t>
  </si>
  <si>
    <t>1:2436</t>
  </si>
  <si>
    <t>1:2923</t>
  </si>
  <si>
    <t>1:3573</t>
  </si>
  <si>
    <t>1:5196</t>
  </si>
  <si>
    <t>Dial Setting 4</t>
  </si>
  <si>
    <t>1:141</t>
  </si>
  <si>
    <t>1:282</t>
  </si>
  <si>
    <t>1:423</t>
  </si>
  <si>
    <t>1:565</t>
  </si>
  <si>
    <t>1:847</t>
  </si>
  <si>
    <t>1:1129</t>
  </si>
  <si>
    <t>1:1270</t>
  </si>
  <si>
    <t>1:1694</t>
  </si>
  <si>
    <t>1:1835</t>
  </si>
  <si>
    <t>1:2117</t>
  </si>
  <si>
    <t>1:2540</t>
  </si>
  <si>
    <t>1:3105</t>
  </si>
  <si>
    <t>1:4516</t>
  </si>
  <si>
    <t>Dial Setting 5</t>
  </si>
  <si>
    <t>1:121</t>
  </si>
  <si>
    <t>1:242</t>
  </si>
  <si>
    <t>1:363</t>
  </si>
  <si>
    <t>1:484</t>
  </si>
  <si>
    <t>1:726</t>
  </si>
  <si>
    <t>1:968</t>
  </si>
  <si>
    <t>1:1089</t>
  </si>
  <si>
    <t>1:1452</t>
  </si>
  <si>
    <t>1:1573</t>
  </si>
  <si>
    <t>1:1815</t>
  </si>
  <si>
    <t>1:2178</t>
  </si>
  <si>
    <t>1:2663</t>
  </si>
  <si>
    <t>1:3873</t>
  </si>
  <si>
    <t>Dial Setting 6</t>
  </si>
  <si>
    <t>1:102</t>
  </si>
  <si>
    <t>1:204</t>
  </si>
  <si>
    <t>1:306</t>
  </si>
  <si>
    <t>1:408</t>
  </si>
  <si>
    <t>1:612</t>
  </si>
  <si>
    <t>1:816</t>
  </si>
  <si>
    <t>1:917</t>
  </si>
  <si>
    <t>1:1253</t>
  </si>
  <si>
    <t>1:1325</t>
  </si>
  <si>
    <t>1:1529</t>
  </si>
  <si>
    <t>1:2243</t>
  </si>
  <si>
    <t>1:3262</t>
  </si>
  <si>
    <t>Dial Setting 7</t>
  </si>
  <si>
    <t>1:85</t>
  </si>
  <si>
    <t>1:169</t>
  </si>
  <si>
    <t>1:254</t>
  </si>
  <si>
    <t>1:339</t>
  </si>
  <si>
    <t>1:508</t>
  </si>
  <si>
    <t>1:678</t>
  </si>
  <si>
    <t>1:762</t>
  </si>
  <si>
    <t>1:1016</t>
  </si>
  <si>
    <t>1:1101</t>
  </si>
  <si>
    <t>1:1271</t>
  </si>
  <si>
    <t>1:1525</t>
  </si>
  <si>
    <t>1:1864</t>
  </si>
  <si>
    <t>1:2711</t>
  </si>
  <si>
    <t>Dial Setting 8</t>
  </si>
  <si>
    <t>1:70</t>
  </si>
  <si>
    <t>1:140</t>
  </si>
  <si>
    <t>1:210</t>
  </si>
  <si>
    <t>1:281</t>
  </si>
  <si>
    <t>1:421</t>
  </si>
  <si>
    <t>1:561</t>
  </si>
  <si>
    <t>1:631</t>
  </si>
  <si>
    <t>1:842</t>
  </si>
  <si>
    <t>1:912</t>
  </si>
  <si>
    <t>1:1052</t>
  </si>
  <si>
    <t>1:1263</t>
  </si>
  <si>
    <t>1:1543</t>
  </si>
  <si>
    <t>1:2245</t>
  </si>
  <si>
    <t>Dial Setting 9</t>
  </si>
  <si>
    <t>1:58</t>
  </si>
  <si>
    <t>1:115</t>
  </si>
  <si>
    <t>1:173</t>
  </si>
  <si>
    <t>1:231</t>
  </si>
  <si>
    <t>1:346</t>
  </si>
  <si>
    <t>1:461</t>
  </si>
  <si>
    <t>1:519</t>
  </si>
  <si>
    <t>1:692</t>
  </si>
  <si>
    <t>1:750</t>
  </si>
  <si>
    <t>1:865</t>
  </si>
  <si>
    <t>1:1038</t>
  </si>
  <si>
    <t>1:1268</t>
  </si>
  <si>
    <t>1:1845</t>
  </si>
  <si>
    <t>Dial Setting 10</t>
  </si>
  <si>
    <t>1:50</t>
  </si>
  <si>
    <t>1:100</t>
  </si>
  <si>
    <t>1:151</t>
  </si>
  <si>
    <t>1:201</t>
  </si>
  <si>
    <t>1:301</t>
  </si>
  <si>
    <t>1:402</t>
  </si>
  <si>
    <t>1:452</t>
  </si>
  <si>
    <t>1:603</t>
  </si>
  <si>
    <t>1:653</t>
  </si>
  <si>
    <t>1:753</t>
  </si>
  <si>
    <t>1:904</t>
  </si>
  <si>
    <t>1:1105</t>
  </si>
  <si>
    <t>1:1607</t>
  </si>
  <si>
    <t>Dial Setting 11</t>
  </si>
  <si>
    <t>1:44</t>
  </si>
  <si>
    <t>1:88</t>
  </si>
  <si>
    <t>1:132</t>
  </si>
  <si>
    <t>1:175</t>
  </si>
  <si>
    <t>1:263</t>
  </si>
  <si>
    <t>1:351</t>
  </si>
  <si>
    <t>1:395</t>
  </si>
  <si>
    <t>1:526</t>
  </si>
  <si>
    <t>1:570</t>
  </si>
  <si>
    <t>1:658</t>
  </si>
  <si>
    <t>1:790</t>
  </si>
  <si>
    <t>1:965</t>
  </si>
  <si>
    <t>1:1404</t>
  </si>
  <si>
    <t>Dial Setting 12</t>
  </si>
  <si>
    <t>1:38</t>
  </si>
  <si>
    <t>1:77</t>
  </si>
  <si>
    <t>1:154</t>
  </si>
  <si>
    <t>1:308</t>
  </si>
  <si>
    <t>1:500</t>
  </si>
  <si>
    <t>1:577</t>
  </si>
  <si>
    <t>1:846</t>
  </si>
  <si>
    <t>1:1231</t>
  </si>
  <si>
    <t>Dial Setting 13</t>
  </si>
  <si>
    <t>1:34</t>
  </si>
  <si>
    <t>1:68</t>
  </si>
  <si>
    <t>1:136</t>
  </si>
  <si>
    <t>1:273</t>
  </si>
  <si>
    <t>1:307</t>
  </si>
  <si>
    <t>1:409</t>
  </si>
  <si>
    <t>1:443</t>
  </si>
  <si>
    <t>1:511</t>
  </si>
  <si>
    <t>1:613</t>
  </si>
  <si>
    <t>1:1091</t>
  </si>
  <si>
    <t>Dial Setting 14</t>
  </si>
  <si>
    <t>1:30</t>
  </si>
  <si>
    <t>1:61</t>
  </si>
  <si>
    <t>1:91</t>
  </si>
  <si>
    <t>1:122</t>
  </si>
  <si>
    <t>1:182</t>
  </si>
  <si>
    <t>1:243</t>
  </si>
  <si>
    <t>1:274</t>
  </si>
  <si>
    <t>1:365</t>
  </si>
  <si>
    <t>1:456</t>
  </si>
  <si>
    <t>1:547</t>
  </si>
  <si>
    <t>1:669</t>
  </si>
  <si>
    <t>1:973</t>
  </si>
  <si>
    <t>Copper</t>
  </si>
  <si>
    <t>1:29</t>
  </si>
  <si>
    <t>1:57</t>
  </si>
  <si>
    <t>1:86</t>
  </si>
  <si>
    <t>1:114</t>
  </si>
  <si>
    <t>1:172</t>
  </si>
  <si>
    <t>1:229</t>
  </si>
  <si>
    <t>1:258</t>
  </si>
  <si>
    <t>1:343</t>
  </si>
  <si>
    <t>1:372</t>
  </si>
  <si>
    <t>1:429</t>
  </si>
  <si>
    <t>1:515</t>
  </si>
  <si>
    <t>1:630</t>
  </si>
  <si>
    <t>1:916</t>
  </si>
  <si>
    <t>Pumpkin</t>
  </si>
  <si>
    <t>1:28</t>
  </si>
  <si>
    <t>1:113</t>
  </si>
  <si>
    <t>1:170</t>
  </si>
  <si>
    <t>1:227</t>
  </si>
  <si>
    <t>1:255</t>
  </si>
  <si>
    <t>1:340</t>
  </si>
  <si>
    <t>1:425</t>
  </si>
  <si>
    <t>1:510</t>
  </si>
  <si>
    <t>1:624</t>
  </si>
  <si>
    <t>1:908</t>
  </si>
  <si>
    <t>Dial Setting 15</t>
  </si>
  <si>
    <t>1:27</t>
  </si>
  <si>
    <t>1:55</t>
  </si>
  <si>
    <t>1:82</t>
  </si>
  <si>
    <t>1:110</t>
  </si>
  <si>
    <t>1:165</t>
  </si>
  <si>
    <t>1:220</t>
  </si>
  <si>
    <t>1:247</t>
  </si>
  <si>
    <t>1:330</t>
  </si>
  <si>
    <t>1:357</t>
  </si>
  <si>
    <t>1:412</t>
  </si>
  <si>
    <t>1:495</t>
  </si>
  <si>
    <t>1:605</t>
  </si>
  <si>
    <t>1:880</t>
  </si>
  <si>
    <t>Burgundy</t>
  </si>
  <si>
    <t>1:25</t>
  </si>
  <si>
    <t>1:51</t>
  </si>
  <si>
    <t>1:76</t>
  </si>
  <si>
    <t>1:101</t>
  </si>
  <si>
    <t>1:152</t>
  </si>
  <si>
    <t>1:202</t>
  </si>
  <si>
    <t>1:228</t>
  </si>
  <si>
    <t>1:304</t>
  </si>
  <si>
    <t>1:329</t>
  </si>
  <si>
    <t>1:379</t>
  </si>
  <si>
    <t>1:455</t>
  </si>
  <si>
    <t>1:556</t>
  </si>
  <si>
    <t>1:809</t>
  </si>
  <si>
    <t>Dial Setting 16</t>
  </si>
  <si>
    <t>1:75</t>
  </si>
  <si>
    <t>1:149</t>
  </si>
  <si>
    <t>1:199</t>
  </si>
  <si>
    <t>1:224</t>
  </si>
  <si>
    <t>1:299</t>
  </si>
  <si>
    <t>1:324</t>
  </si>
  <si>
    <t>1:374</t>
  </si>
  <si>
    <t>1:448</t>
  </si>
  <si>
    <t>1:548</t>
  </si>
  <si>
    <t>1:797</t>
  </si>
  <si>
    <t>Dial Setting 17</t>
  </si>
  <si>
    <t>1:22</t>
  </si>
  <si>
    <t>1:67</t>
  </si>
  <si>
    <t>1:89</t>
  </si>
  <si>
    <t>1:133</t>
  </si>
  <si>
    <t>1:178</t>
  </si>
  <si>
    <t>1:200</t>
  </si>
  <si>
    <t>1:267</t>
  </si>
  <si>
    <t>1:289</t>
  </si>
  <si>
    <t>1:334</t>
  </si>
  <si>
    <t>1:400</t>
  </si>
  <si>
    <t>1:489</t>
  </si>
  <si>
    <t>1:711</t>
  </si>
  <si>
    <t>Dial Setting 18</t>
  </si>
  <si>
    <t>1:20</t>
  </si>
  <si>
    <t>1:41</t>
  </si>
  <si>
    <t>1:123</t>
  </si>
  <si>
    <t>1:163</t>
  </si>
  <si>
    <t>1:184</t>
  </si>
  <si>
    <t>1:245</t>
  </si>
  <si>
    <t>1:266</t>
  </si>
  <si>
    <t>1:368</t>
  </si>
  <si>
    <t>1:449</t>
  </si>
  <si>
    <t>1:654</t>
  </si>
  <si>
    <t>Lime</t>
  </si>
  <si>
    <t>1:81</t>
  </si>
  <si>
    <t>1:446</t>
  </si>
  <si>
    <t>1:648</t>
  </si>
  <si>
    <t>1:39</t>
  </si>
  <si>
    <t>1:59</t>
  </si>
  <si>
    <t>1:78</t>
  </si>
  <si>
    <t>1:117</t>
  </si>
  <si>
    <t>1:157</t>
  </si>
  <si>
    <t>1:176</t>
  </si>
  <si>
    <t>1:235</t>
  </si>
  <si>
    <t>1:294</t>
  </si>
  <si>
    <t>1:352</t>
  </si>
  <si>
    <t>1:431</t>
  </si>
  <si>
    <t>1:626</t>
  </si>
  <si>
    <t>Dial Setting 19</t>
  </si>
  <si>
    <t>1:19</t>
  </si>
  <si>
    <t>1:116</t>
  </si>
  <si>
    <t>1:251</t>
  </si>
  <si>
    <t>1:347</t>
  </si>
  <si>
    <t>1:424</t>
  </si>
  <si>
    <t>1:617</t>
  </si>
  <si>
    <t>Dial Setting 20</t>
  </si>
  <si>
    <t>1:18</t>
  </si>
  <si>
    <t>1:36</t>
  </si>
  <si>
    <t>1:54</t>
  </si>
  <si>
    <t>1:72</t>
  </si>
  <si>
    <t>1:109</t>
  </si>
  <si>
    <t>1:145</t>
  </si>
  <si>
    <t>1:217</t>
  </si>
  <si>
    <t>1:236</t>
  </si>
  <si>
    <t>1:272</t>
  </si>
  <si>
    <t>1:326</t>
  </si>
  <si>
    <t>1:399</t>
  </si>
  <si>
    <t>1:580</t>
  </si>
  <si>
    <t>1:17</t>
  </si>
  <si>
    <t>1:69</t>
  </si>
  <si>
    <t>1:103</t>
  </si>
  <si>
    <t>1:137</t>
  </si>
  <si>
    <t>1:206</t>
  </si>
  <si>
    <t>1:257</t>
  </si>
  <si>
    <t>1:377</t>
  </si>
  <si>
    <t>Dial Setting 21</t>
  </si>
  <si>
    <t>1:153</t>
  </si>
  <si>
    <t>1:221</t>
  </si>
  <si>
    <t>1:543</t>
  </si>
  <si>
    <t>Turquoise</t>
  </si>
  <si>
    <t>1:16</t>
  </si>
  <si>
    <t>1:32</t>
  </si>
  <si>
    <t>1:48</t>
  </si>
  <si>
    <t>1:64</t>
  </si>
  <si>
    <t>1:96</t>
  </si>
  <si>
    <t>1:128</t>
  </si>
  <si>
    <t>1:144</t>
  </si>
  <si>
    <t>1:192</t>
  </si>
  <si>
    <t>1:208</t>
  </si>
  <si>
    <t>1:240</t>
  </si>
  <si>
    <t>1:353</t>
  </si>
  <si>
    <t>1:513</t>
  </si>
  <si>
    <t>Dial Setting 22</t>
  </si>
  <si>
    <t>1:47</t>
  </si>
  <si>
    <t>1:63</t>
  </si>
  <si>
    <t>1:95</t>
  </si>
  <si>
    <t>1:127</t>
  </si>
  <si>
    <t>1:142</t>
  </si>
  <si>
    <t>1:190</t>
  </si>
  <si>
    <t>1:237</t>
  </si>
  <si>
    <t>1:285</t>
  </si>
  <si>
    <t>1:348</t>
  </si>
  <si>
    <t>1:506</t>
  </si>
  <si>
    <t>Dial Setting 23</t>
  </si>
  <si>
    <t>1:15</t>
  </si>
  <si>
    <t>1:264</t>
  </si>
  <si>
    <t>1:322</t>
  </si>
  <si>
    <t>1:469</t>
  </si>
  <si>
    <t>Dial Setting 24</t>
  </si>
  <si>
    <t>1:13</t>
  </si>
  <si>
    <t>1:40</t>
  </si>
  <si>
    <t>1:107</t>
  </si>
  <si>
    <t>1:161</t>
  </si>
  <si>
    <t>1:295</t>
  </si>
  <si>
    <t>1:430</t>
  </si>
  <si>
    <t>Dial Setting 25</t>
  </si>
  <si>
    <t>1:12</t>
  </si>
  <si>
    <t>1:24</t>
  </si>
  <si>
    <t>1:37</t>
  </si>
  <si>
    <t>1:49</t>
  </si>
  <si>
    <t>1:73</t>
  </si>
  <si>
    <t>1:98</t>
  </si>
  <si>
    <t>1:147</t>
  </si>
  <si>
    <t>1:159</t>
  </si>
  <si>
    <t>1:183</t>
  </si>
  <si>
    <t>1:269</t>
  </si>
  <si>
    <t>1:391</t>
  </si>
  <si>
    <t>Dial Setting 26</t>
  </si>
  <si>
    <t>1:11</t>
  </si>
  <si>
    <t>1:23</t>
  </si>
  <si>
    <t>1:45</t>
  </si>
  <si>
    <t>1:90</t>
  </si>
  <si>
    <t>1:135</t>
  </si>
  <si>
    <t>1:146</t>
  </si>
  <si>
    <t>1:203</t>
  </si>
  <si>
    <t>1:248</t>
  </si>
  <si>
    <t>1:361</t>
  </si>
  <si>
    <t>1:10</t>
  </si>
  <si>
    <t>1:31</t>
  </si>
  <si>
    <t>1:92</t>
  </si>
  <si>
    <t>1:225</t>
  </si>
  <si>
    <t>Dial Setting 27</t>
  </si>
  <si>
    <t>1:328</t>
  </si>
  <si>
    <t>Dial Setting 28</t>
  </si>
  <si>
    <t>1:9.1</t>
  </si>
  <si>
    <t>1:118</t>
  </si>
  <si>
    <t>1:164</t>
  </si>
  <si>
    <t>1:292</t>
  </si>
  <si>
    <t>1:8.9</t>
  </si>
  <si>
    <t>1:53</t>
  </si>
  <si>
    <t>1:71</t>
  </si>
  <si>
    <t>1:80</t>
  </si>
  <si>
    <t>1:160</t>
  </si>
  <si>
    <t>1:195</t>
  </si>
  <si>
    <t>1:284</t>
  </si>
  <si>
    <t>Dial Setting 29</t>
  </si>
  <si>
    <t>1:7.9</t>
  </si>
  <si>
    <t>1:119</t>
  </si>
  <si>
    <t>1:143</t>
  </si>
  <si>
    <t>Brown</t>
  </si>
  <si>
    <t>1:7.7</t>
  </si>
  <si>
    <t>1:46</t>
  </si>
  <si>
    <t>1:62</t>
  </si>
  <si>
    <t>1:93</t>
  </si>
  <si>
    <t>1:139</t>
  </si>
  <si>
    <t>Dial Setting 30</t>
  </si>
  <si>
    <t>1:60</t>
  </si>
  <si>
    <t>1:99</t>
  </si>
  <si>
    <t>1:212</t>
  </si>
  <si>
    <t>1:35</t>
  </si>
  <si>
    <t>1:106</t>
  </si>
  <si>
    <t>1:130</t>
  </si>
  <si>
    <t>1:188</t>
  </si>
  <si>
    <t>1:21</t>
  </si>
  <si>
    <t>1:43</t>
  </si>
  <si>
    <t>1:171</t>
  </si>
  <si>
    <t>Dial Setting 31</t>
  </si>
  <si>
    <t>1:9.9</t>
  </si>
  <si>
    <t>1:65</t>
  </si>
  <si>
    <t>Green</t>
  </si>
  <si>
    <t>1:74</t>
  </si>
  <si>
    <t>1:158</t>
  </si>
  <si>
    <t>1:7.8</t>
  </si>
  <si>
    <t>1:125</t>
  </si>
  <si>
    <t>Dial Setting 32</t>
  </si>
  <si>
    <t>1:66</t>
  </si>
  <si>
    <t>1:97</t>
  </si>
  <si>
    <t>1:7.5</t>
  </si>
  <si>
    <t>1:26</t>
  </si>
  <si>
    <t>1:3.9</t>
  </si>
  <si>
    <t>1:5.9</t>
  </si>
  <si>
    <t>1:8.8</t>
  </si>
  <si>
    <t>1:3</t>
  </si>
  <si>
    <t>1:4.5</t>
  </si>
  <si>
    <t>1:6.1</t>
  </si>
  <si>
    <t>1:6.8</t>
  </si>
  <si>
    <t>1:9.8</t>
  </si>
  <si>
    <t>1:14</t>
  </si>
  <si>
    <t>Setting / Tip</t>
  </si>
  <si>
    <t>Dial Setting: 1</t>
  </si>
  <si>
    <t>Dial Setting: 2</t>
  </si>
  <si>
    <t>Primary Dilution Calculation</t>
  </si>
  <si>
    <t>Bottom Check Hub Double Tip Dilution Calculation</t>
  </si>
  <si>
    <t>Dial Setting: 3</t>
  </si>
  <si>
    <t>Dial Setting: 4</t>
  </si>
  <si>
    <t>Injector</t>
  </si>
  <si>
    <t>Tip</t>
  </si>
  <si>
    <t>Bottom Check Hub Tip</t>
  </si>
  <si>
    <t>Bottom Check Dilution</t>
  </si>
  <si>
    <t>Dial Setting: 5</t>
  </si>
  <si>
    <t>1:</t>
  </si>
  <si>
    <t>Dial Setting: 6</t>
  </si>
  <si>
    <t>Dial Setting: 7</t>
  </si>
  <si>
    <t>Dial Setting: 8</t>
  </si>
  <si>
    <t>Dial Setting: 9</t>
  </si>
  <si>
    <t>Dial Setting: 10</t>
  </si>
  <si>
    <t>Dial Setting: 11</t>
  </si>
  <si>
    <t>Dial Setting: 12</t>
  </si>
  <si>
    <t>Dial Setting: 13</t>
  </si>
  <si>
    <t>Dial Setting: 14</t>
  </si>
  <si>
    <t>Dial Setting: 15</t>
  </si>
  <si>
    <t>Dial Setting: 16</t>
  </si>
  <si>
    <t>Dial Setting: 17</t>
  </si>
  <si>
    <t>Dial Setting: 18</t>
  </si>
  <si>
    <t>Dial Setting: 19</t>
  </si>
  <si>
    <t>Dial Setting: 20</t>
  </si>
  <si>
    <t>Dial Setting: 21</t>
  </si>
  <si>
    <t>Dial Setting: 22</t>
  </si>
  <si>
    <t>Dial Setting: 23</t>
  </si>
  <si>
    <t>Dial Setting: 24</t>
  </si>
  <si>
    <t>Dial Setting: 25</t>
  </si>
  <si>
    <t>Dru Hugger Rinse</t>
  </si>
  <si>
    <t>Dial Setting: 26</t>
  </si>
  <si>
    <t>Dial Setting: 27</t>
  </si>
  <si>
    <t>Dial Setting: 28</t>
  </si>
  <si>
    <t>Dial Setting: 29</t>
  </si>
  <si>
    <t>Dial Setting: 30</t>
  </si>
  <si>
    <t>Dial Setting: 31</t>
  </si>
  <si>
    <t>Dial Setting: 32</t>
  </si>
  <si>
    <t>Row?</t>
  </si>
  <si>
    <t>Column?</t>
  </si>
  <si>
    <t>Intersect?</t>
  </si>
  <si>
    <t xml:space="preserve">answer </t>
  </si>
  <si>
    <t>Softeners Inoperable due to work being performed on them at time of visit</t>
  </si>
  <si>
    <t>RO Unit was also being worked on, so unit was in bypass. Did not test</t>
  </si>
  <si>
    <t>Pod Setup &amp; Volumetric Data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</si>
</sst>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0.0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venir Next LT Pro"/>
    </font>
    <font>
      <sz val="12"/>
      <color theme="0"/>
      <name val="Avenir Next LT Pro"/>
    </font>
    <font>
      <sz val="11"/>
      <color theme="1"/>
      <name val="Avenir Next LT Pro"/>
    </font>
    <font>
      <sz val="11"/>
      <color theme="0"/>
      <name val="Avenir Next LT Pro"/>
    </font>
    <font>
      <b/>
      <sz val="12"/>
      <color theme="1"/>
      <name val="Avenir Next LT Pro"/>
    </font>
    <font>
      <b/>
      <sz val="12"/>
      <color theme="0"/>
      <name val="Avenir Next LT Pro"/>
    </font>
    <font>
      <sz val="12"/>
      <color rgb="FF000000"/>
      <name val="Avenir Next LT Pro"/>
    </font>
    <font>
      <b/>
      <sz val="14"/>
      <color theme="0"/>
      <name val="Avenir Next LT Pro"/>
    </font>
    <font>
      <sz val="14"/>
      <color theme="1"/>
      <name val="Avenir Next LT Pro"/>
    </font>
    <font>
      <b/>
      <sz val="16"/>
      <color rgb="FFFFFFFF"/>
      <name val="Avenir Next LT Pro"/>
    </font>
    <font>
      <sz val="10"/>
      <color rgb="FFFFFFFF"/>
      <name val="Avenir Next LT Pro"/>
    </font>
  </fonts>
  <fills count="2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5E6E7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D018C"/>
        <bgColor indexed="64"/>
      </patternFill>
    </fill>
    <fill>
      <patternFill patternType="solid">
        <fgColor rgb="FFBC14CD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1"/>
        <bgColor indexed="64"/>
      </patternFill>
    </fill>
    <fill>
      <patternFill patternType="solid">
        <fgColor rgb="FF05AEE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79645"/>
        <bgColor indexed="64"/>
      </patternFill>
    </fill>
    <fill>
      <patternFill patternType="solid">
        <fgColor rgb="FFFFC58B"/>
        <bgColor indexed="64"/>
      </patternFill>
    </fill>
    <fill>
      <patternFill patternType="solid">
        <fgColor rgb="FFF1EB32"/>
        <bgColor indexed="64"/>
      </patternFill>
    </fill>
    <fill>
      <patternFill patternType="solid">
        <fgColor rgb="FF3E3E3F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medium">
        <color theme="0"/>
      </top>
      <bottom style="medium">
        <color theme="0"/>
      </bottom>
      <diagonal/>
    </border>
    <border>
      <left style="thin">
        <color theme="1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/>
      <top/>
      <bottom style="thin">
        <color theme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/>
    <xf numFmtId="0" fontId="1" fillId="0" borderId="3" xfId="0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3" borderId="10" xfId="0" applyNumberFormat="1" applyFill="1" applyBorder="1" applyAlignment="1">
      <alignment horizontal="center"/>
    </xf>
    <xf numFmtId="2" fontId="0" fillId="4" borderId="6" xfId="0" applyNumberFormat="1" applyFill="1" applyBorder="1" applyAlignment="1">
      <alignment horizontal="center"/>
    </xf>
    <xf numFmtId="49" fontId="0" fillId="4" borderId="13" xfId="0" applyNumberFormat="1" applyFill="1" applyBorder="1" applyAlignment="1">
      <alignment horizontal="center"/>
    </xf>
    <xf numFmtId="49" fontId="0" fillId="4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5" borderId="0" xfId="0" applyFill="1"/>
    <xf numFmtId="0" fontId="1" fillId="0" borderId="15" xfId="0" applyFont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0" fillId="8" borderId="0" xfId="0" applyFill="1"/>
    <xf numFmtId="0" fontId="0" fillId="0" borderId="5" xfId="0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3" borderId="0" xfId="0" applyFill="1"/>
    <xf numFmtId="0" fontId="0" fillId="10" borderId="0" xfId="0" applyFill="1"/>
    <xf numFmtId="0" fontId="0" fillId="0" borderId="17" xfId="0" applyBorder="1" applyAlignment="1">
      <alignment horizontal="center"/>
    </xf>
    <xf numFmtId="0" fontId="0" fillId="10" borderId="20" xfId="0" applyFill="1" applyBorder="1"/>
    <xf numFmtId="0" fontId="0" fillId="0" borderId="20" xfId="0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3" fillId="11" borderId="16" xfId="0" applyFont="1" applyFill="1" applyBorder="1" applyAlignment="1">
      <alignment horizontal="center" vertical="center"/>
    </xf>
    <xf numFmtId="49" fontId="3" fillId="9" borderId="16" xfId="0" quotePrefix="1" applyNumberFormat="1" applyFont="1" applyFill="1" applyBorder="1" applyAlignment="1">
      <alignment horizontal="center" vertical="center"/>
    </xf>
    <xf numFmtId="49" fontId="3" fillId="21" borderId="16" xfId="0" applyNumberFormat="1" applyFont="1" applyFill="1" applyBorder="1" applyAlignment="1">
      <alignment horizontal="center" vertical="center"/>
    </xf>
    <xf numFmtId="49" fontId="3" fillId="9" borderId="16" xfId="0" applyNumberFormat="1" applyFont="1" applyFill="1" applyBorder="1" applyAlignment="1">
      <alignment horizontal="center" vertical="center"/>
    </xf>
    <xf numFmtId="49" fontId="3" fillId="21" borderId="16" xfId="0" quotePrefix="1" applyNumberFormat="1" applyFont="1" applyFill="1" applyBorder="1" applyAlignment="1">
      <alignment horizontal="center" vertical="center"/>
    </xf>
    <xf numFmtId="49" fontId="3" fillId="11" borderId="16" xfId="0" quotePrefix="1" applyNumberFormat="1" applyFont="1" applyFill="1" applyBorder="1" applyAlignment="1">
      <alignment horizontal="center" vertical="center"/>
    </xf>
    <xf numFmtId="0" fontId="7" fillId="11" borderId="16" xfId="0" applyFont="1" applyFill="1" applyBorder="1" applyAlignment="1">
      <alignment horizontal="center" vertical="center"/>
    </xf>
    <xf numFmtId="0" fontId="7" fillId="9" borderId="16" xfId="0" applyFont="1" applyFill="1" applyBorder="1" applyAlignment="1">
      <alignment horizontal="center" vertical="center"/>
    </xf>
    <xf numFmtId="2" fontId="7" fillId="21" borderId="16" xfId="0" applyNumberFormat="1" applyFont="1" applyFill="1" applyBorder="1" applyAlignment="1">
      <alignment horizontal="center" vertical="center"/>
    </xf>
    <xf numFmtId="0" fontId="7" fillId="20" borderId="16" xfId="0" applyFont="1" applyFill="1" applyBorder="1" applyAlignment="1">
      <alignment horizontal="center" vertical="center"/>
    </xf>
    <xf numFmtId="2" fontId="8" fillId="7" borderId="16" xfId="0" applyNumberFormat="1" applyFont="1" applyFill="1" applyBorder="1" applyAlignment="1">
      <alignment horizontal="center" vertical="center"/>
    </xf>
    <xf numFmtId="2" fontId="7" fillId="19" borderId="16" xfId="0" applyNumberFormat="1" applyFont="1" applyFill="1" applyBorder="1" applyAlignment="1">
      <alignment horizontal="center" vertical="center"/>
    </xf>
    <xf numFmtId="2" fontId="7" fillId="18" borderId="16" xfId="0" applyNumberFormat="1" applyFont="1" applyFill="1" applyBorder="1" applyAlignment="1">
      <alignment horizontal="center" vertical="center"/>
    </xf>
    <xf numFmtId="0" fontId="8" fillId="12" borderId="16" xfId="0" applyFont="1" applyFill="1" applyBorder="1" applyAlignment="1">
      <alignment horizontal="center" vertical="center"/>
    </xf>
    <xf numFmtId="2" fontId="8" fillId="17" borderId="16" xfId="0" applyNumberFormat="1" applyFont="1" applyFill="1" applyBorder="1" applyAlignment="1">
      <alignment horizontal="center" vertical="center"/>
    </xf>
    <xf numFmtId="0" fontId="7" fillId="16" borderId="16" xfId="0" applyFont="1" applyFill="1" applyBorder="1" applyAlignment="1">
      <alignment horizontal="center" vertical="center"/>
    </xf>
    <xf numFmtId="0" fontId="8" fillId="13" borderId="16" xfId="0" applyFont="1" applyFill="1" applyBorder="1" applyAlignment="1">
      <alignment horizontal="center" vertical="center"/>
    </xf>
    <xf numFmtId="2" fontId="8" fillId="14" borderId="16" xfId="0" applyNumberFormat="1" applyFont="1" applyFill="1" applyBorder="1" applyAlignment="1">
      <alignment horizontal="center" vertical="center"/>
    </xf>
    <xf numFmtId="2" fontId="8" fillId="15" borderId="16" xfId="0" applyNumberFormat="1" applyFont="1" applyFill="1" applyBorder="1" applyAlignment="1">
      <alignment horizontal="center" vertical="center"/>
    </xf>
    <xf numFmtId="0" fontId="7" fillId="21" borderId="16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18" borderId="16" xfId="0" applyFont="1" applyFill="1" applyBorder="1" applyAlignment="1">
      <alignment horizontal="center" vertical="center"/>
    </xf>
    <xf numFmtId="0" fontId="8" fillId="17" borderId="16" xfId="0" applyFont="1" applyFill="1" applyBorder="1" applyAlignment="1">
      <alignment horizontal="center" vertical="center"/>
    </xf>
    <xf numFmtId="0" fontId="8" fillId="14" borderId="16" xfId="0" applyFont="1" applyFill="1" applyBorder="1" applyAlignment="1">
      <alignment horizontal="center" vertical="center"/>
    </xf>
    <xf numFmtId="0" fontId="8" fillId="15" borderId="16" xfId="0" applyFont="1" applyFill="1" applyBorder="1" applyAlignment="1">
      <alignment horizontal="center" vertical="center"/>
    </xf>
    <xf numFmtId="2" fontId="8" fillId="22" borderId="16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8" fillId="22" borderId="16" xfId="0" applyFont="1" applyFill="1" applyBorder="1" applyAlignment="1">
      <alignment horizontal="center" vertical="center"/>
    </xf>
    <xf numFmtId="49" fontId="5" fillId="20" borderId="16" xfId="0" applyNumberFormat="1" applyFont="1" applyFill="1" applyBorder="1" applyAlignment="1">
      <alignment horizontal="center" vertical="center"/>
    </xf>
    <xf numFmtId="49" fontId="6" fillId="7" borderId="16" xfId="0" applyNumberFormat="1" applyFont="1" applyFill="1" applyBorder="1" applyAlignment="1">
      <alignment horizontal="center" vertical="center"/>
    </xf>
    <xf numFmtId="49" fontId="5" fillId="19" borderId="16" xfId="0" applyNumberFormat="1" applyFont="1" applyFill="1" applyBorder="1" applyAlignment="1">
      <alignment horizontal="center" vertical="center"/>
    </xf>
    <xf numFmtId="49" fontId="5" fillId="18" borderId="16" xfId="0" applyNumberFormat="1" applyFont="1" applyFill="1" applyBorder="1" applyAlignment="1">
      <alignment horizontal="center" vertical="center"/>
    </xf>
    <xf numFmtId="49" fontId="6" fillId="12" borderId="16" xfId="0" applyNumberFormat="1" applyFont="1" applyFill="1" applyBorder="1" applyAlignment="1">
      <alignment horizontal="center" vertical="center"/>
    </xf>
    <xf numFmtId="49" fontId="5" fillId="17" borderId="16" xfId="0" applyNumberFormat="1" applyFont="1" applyFill="1" applyBorder="1" applyAlignment="1">
      <alignment horizontal="center" vertical="center"/>
    </xf>
    <xf numFmtId="49" fontId="5" fillId="16" borderId="16" xfId="0" applyNumberFormat="1" applyFont="1" applyFill="1" applyBorder="1" applyAlignment="1">
      <alignment horizontal="center" vertical="center"/>
    </xf>
    <xf numFmtId="49" fontId="6" fillId="13" borderId="16" xfId="0" applyNumberFormat="1" applyFont="1" applyFill="1" applyBorder="1" applyAlignment="1">
      <alignment horizontal="center" vertical="center"/>
    </xf>
    <xf numFmtId="49" fontId="6" fillId="14" borderId="16" xfId="0" applyNumberFormat="1" applyFont="1" applyFill="1" applyBorder="1" applyAlignment="1">
      <alignment horizontal="center" vertical="center"/>
    </xf>
    <xf numFmtId="49" fontId="6" fillId="15" borderId="16" xfId="0" applyNumberFormat="1" applyFont="1" applyFill="1" applyBorder="1" applyAlignment="1">
      <alignment horizontal="center" vertical="center"/>
    </xf>
    <xf numFmtId="49" fontId="4" fillId="22" borderId="16" xfId="0" applyNumberFormat="1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hidden="1"/>
    </xf>
    <xf numFmtId="8" fontId="9" fillId="0" borderId="16" xfId="0" applyNumberFormat="1" applyFont="1" applyBorder="1" applyAlignment="1" applyProtection="1">
      <alignment horizontal="center" vertical="center"/>
      <protection locked="0"/>
    </xf>
    <xf numFmtId="8" fontId="9" fillId="0" borderId="16" xfId="0" applyNumberFormat="1" applyFont="1" applyBorder="1" applyAlignment="1" applyProtection="1">
      <alignment horizontal="center" vertical="center"/>
      <protection hidden="1"/>
    </xf>
    <xf numFmtId="0" fontId="9" fillId="0" borderId="16" xfId="0" quotePrefix="1" applyFont="1" applyBorder="1" applyAlignment="1" applyProtection="1">
      <alignment horizontal="center" vertical="center"/>
      <protection locked="0"/>
    </xf>
    <xf numFmtId="8" fontId="9" fillId="0" borderId="16" xfId="0" quotePrefix="1" applyNumberFormat="1" applyFont="1" applyBorder="1" applyAlignment="1" applyProtection="1">
      <alignment horizontal="center" vertical="center"/>
      <protection locked="0"/>
    </xf>
    <xf numFmtId="8" fontId="9" fillId="0" borderId="16" xfId="0" quotePrefix="1" applyNumberFormat="1" applyFont="1" applyBorder="1" applyAlignment="1" applyProtection="1">
      <alignment horizontal="center" vertical="center"/>
      <protection hidden="1"/>
    </xf>
    <xf numFmtId="0" fontId="9" fillId="8" borderId="0" xfId="0" applyFont="1" applyFill="1" applyAlignment="1" applyProtection="1">
      <alignment horizontal="center" vertical="center"/>
      <protection locked="0"/>
    </xf>
    <xf numFmtId="0" fontId="3" fillId="8" borderId="0" xfId="0" applyFont="1" applyFill="1" applyAlignment="1" applyProtection="1">
      <alignment horizontal="center" vertical="center"/>
      <protection hidden="1"/>
    </xf>
    <xf numFmtId="0" fontId="9" fillId="8" borderId="0" xfId="0" quotePrefix="1" applyFont="1" applyFill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164" fontId="3" fillId="0" borderId="16" xfId="0" applyNumberFormat="1" applyFont="1" applyBorder="1" applyAlignment="1" applyProtection="1">
      <alignment horizontal="center" vertical="center"/>
      <protection hidden="1"/>
    </xf>
    <xf numFmtId="1" fontId="3" fillId="0" borderId="16" xfId="0" applyNumberFormat="1" applyFont="1" applyBorder="1" applyAlignment="1" applyProtection="1">
      <alignment horizontal="center" vertical="center"/>
      <protection hidden="1"/>
    </xf>
    <xf numFmtId="0" fontId="3" fillId="7" borderId="16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16" fontId="3" fillId="0" borderId="0" xfId="0" applyNumberFormat="1" applyFont="1" applyAlignment="1" applyProtection="1">
      <alignment horizontal="center" vertical="center"/>
      <protection locked="0"/>
    </xf>
    <xf numFmtId="0" fontId="3" fillId="6" borderId="16" xfId="0" applyFont="1" applyFill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3" fillId="8" borderId="0" xfId="0" applyFont="1" applyFill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2" fontId="9" fillId="0" borderId="16" xfId="0" applyNumberFormat="1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2" fontId="9" fillId="0" borderId="21" xfId="0" applyNumberFormat="1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hidden="1"/>
    </xf>
    <xf numFmtId="8" fontId="9" fillId="0" borderId="21" xfId="0" applyNumberFormat="1" applyFont="1" applyBorder="1" applyAlignment="1" applyProtection="1">
      <alignment horizontal="center" vertical="center"/>
      <protection hidden="1"/>
    </xf>
    <xf numFmtId="0" fontId="4" fillId="8" borderId="23" xfId="0" applyFont="1" applyFill="1" applyBorder="1" applyAlignment="1" applyProtection="1">
      <alignment horizontal="center" vertical="center"/>
      <protection locked="0"/>
    </xf>
    <xf numFmtId="0" fontId="9" fillId="8" borderId="0" xfId="0" applyFont="1" applyFill="1" applyAlignment="1" applyProtection="1">
      <alignment horizontal="center" vertical="center" wrapText="1"/>
      <protection locked="0"/>
    </xf>
    <xf numFmtId="0" fontId="13" fillId="8" borderId="25" xfId="0" applyFont="1" applyFill="1" applyBorder="1" applyAlignment="1" applyProtection="1">
      <alignment horizontal="center" vertical="center" wrapText="1"/>
      <protection locked="0"/>
    </xf>
    <xf numFmtId="0" fontId="13" fillId="8" borderId="23" xfId="0" applyFont="1" applyFill="1" applyBorder="1" applyAlignment="1" applyProtection="1">
      <alignment horizontal="center" vertical="center" wrapText="1"/>
      <protection locked="0"/>
    </xf>
    <xf numFmtId="0" fontId="13" fillId="8" borderId="0" xfId="0" applyFont="1" applyFill="1" applyAlignment="1" applyProtection="1">
      <alignment horizontal="center" vertical="center" wrapText="1"/>
      <protection locked="0"/>
    </xf>
    <xf numFmtId="0" fontId="13" fillId="8" borderId="24" xfId="0" applyFont="1" applyFill="1" applyBorder="1" applyAlignment="1" applyProtection="1">
      <alignment horizontal="center" vertical="center" wrapText="1"/>
      <protection locked="0"/>
    </xf>
    <xf numFmtId="0" fontId="13" fillId="8" borderId="26" xfId="0" applyFont="1" applyFill="1" applyBorder="1" applyAlignment="1" applyProtection="1">
      <alignment horizontal="center" vertical="center" wrapText="1"/>
      <protection locked="0"/>
    </xf>
    <xf numFmtId="0" fontId="3" fillId="23" borderId="16" xfId="0" applyFont="1" applyFill="1" applyBorder="1" applyAlignment="1" applyProtection="1">
      <alignment horizontal="center" vertical="center"/>
      <protection locked="0"/>
    </xf>
    <xf numFmtId="165" fontId="9" fillId="0" borderId="16" xfId="0" applyNumberFormat="1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10" fontId="3" fillId="0" borderId="31" xfId="0" applyNumberFormat="1" applyFont="1" applyBorder="1" applyAlignment="1" applyProtection="1">
      <alignment horizontal="center" vertical="center"/>
      <protection hidden="1"/>
    </xf>
    <xf numFmtId="0" fontId="3" fillId="12" borderId="32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hidden="1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vertical="center"/>
      <protection locked="0"/>
    </xf>
    <xf numFmtId="8" fontId="3" fillId="0" borderId="0" xfId="0" applyNumberFormat="1" applyFont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4" fillId="8" borderId="0" xfId="0" applyFont="1" applyFill="1" applyAlignment="1" applyProtection="1">
      <alignment horizontal="center" vertical="center"/>
      <protection locked="0"/>
    </xf>
    <xf numFmtId="0" fontId="4" fillId="8" borderId="23" xfId="0" applyFont="1" applyFill="1" applyBorder="1" applyAlignment="1" applyProtection="1">
      <alignment horizontal="center" vertical="center" wrapText="1"/>
      <protection locked="0"/>
    </xf>
    <xf numFmtId="0" fontId="4" fillId="8" borderId="26" xfId="0" applyFont="1" applyFill="1" applyBorder="1" applyAlignment="1" applyProtection="1">
      <alignment horizontal="center" vertical="center"/>
      <protection locked="0"/>
    </xf>
    <xf numFmtId="0" fontId="4" fillId="8" borderId="33" xfId="0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8" fontId="3" fillId="0" borderId="16" xfId="0" applyNumberFormat="1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4" fillId="8" borderId="30" xfId="0" applyFont="1" applyFill="1" applyBorder="1" applyAlignment="1" applyProtection="1">
      <alignment horizontal="center" vertical="center"/>
      <protection locked="0"/>
    </xf>
    <xf numFmtId="8" fontId="3" fillId="0" borderId="34" xfId="0" applyNumberFormat="1" applyFont="1" applyBorder="1" applyAlignment="1" applyProtection="1">
      <alignment horizontal="center" vertical="center"/>
      <protection hidden="1"/>
    </xf>
    <xf numFmtId="8" fontId="3" fillId="0" borderId="35" xfId="0" applyNumberFormat="1" applyFont="1" applyBorder="1" applyAlignment="1" applyProtection="1">
      <alignment horizontal="center" vertical="center"/>
      <protection hidden="1"/>
    </xf>
    <xf numFmtId="0" fontId="12" fillId="8" borderId="0" xfId="0" applyFont="1" applyFill="1" applyAlignment="1" applyProtection="1">
      <alignment horizontal="center" vertical="center" wrapText="1"/>
      <protection locked="0"/>
    </xf>
    <xf numFmtId="8" fontId="3" fillId="0" borderId="32" xfId="0" applyNumberFormat="1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10" fillId="8" borderId="28" xfId="0" applyFont="1" applyFill="1" applyBorder="1" applyAlignment="1" applyProtection="1">
      <alignment horizontal="left" vertical="center"/>
      <protection locked="0"/>
    </xf>
    <xf numFmtId="0" fontId="10" fillId="8" borderId="22" xfId="0" applyFont="1" applyFill="1" applyBorder="1" applyAlignment="1" applyProtection="1">
      <alignment horizontal="left" vertical="center"/>
      <protection locked="0"/>
    </xf>
    <xf numFmtId="0" fontId="10" fillId="8" borderId="27" xfId="0" applyFont="1" applyFill="1" applyBorder="1" applyAlignment="1" applyProtection="1">
      <alignment horizontal="left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10" fillId="8" borderId="28" xfId="0" applyFont="1" applyFill="1" applyBorder="1" applyAlignment="1" applyProtection="1">
      <alignment horizontal="left" vertical="center" wrapText="1"/>
      <protection locked="0"/>
    </xf>
    <xf numFmtId="0" fontId="10" fillId="8" borderId="22" xfId="0" applyFont="1" applyFill="1" applyBorder="1" applyAlignment="1" applyProtection="1">
      <alignment horizontal="left" vertical="center" wrapText="1"/>
      <protection locked="0"/>
    </xf>
    <xf numFmtId="0" fontId="10" fillId="8" borderId="27" xfId="0" applyFont="1" applyFill="1" applyBorder="1" applyAlignment="1" applyProtection="1">
      <alignment horizontal="left" vertical="center" wrapText="1"/>
      <protection locked="0"/>
    </xf>
    <xf numFmtId="0" fontId="4" fillId="8" borderId="23" xfId="0" applyFont="1" applyFill="1" applyBorder="1" applyAlignment="1" applyProtection="1">
      <alignment horizontal="center" vertical="center"/>
      <protection locked="0"/>
    </xf>
    <xf numFmtId="0" fontId="4" fillId="8" borderId="29" xfId="0" applyFont="1" applyFill="1" applyBorder="1" applyAlignment="1" applyProtection="1">
      <alignment horizontal="center" vertical="center"/>
      <protection locked="0"/>
    </xf>
    <xf numFmtId="0" fontId="0" fillId="1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1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FFC000"/>
      <color rgb="FFFF0000"/>
      <color rgb="FF0070C0"/>
      <color rgb="FFE5E6E7"/>
      <color rgb="FF00B050"/>
      <color rgb="FFBC14CD"/>
      <color rgb="FFED018C"/>
      <color rgb="FF92D051"/>
      <color rgb="FF05AE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1" Type="http://schemas.openxmlformats.org/officeDocument/2006/relationships/customXml" Target="../ink/ink1.xml"/><Relationship Id="rId4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176437</xdr:colOff>
      <xdr:row>0</xdr:row>
      <xdr:rowOff>397080</xdr:rowOff>
    </xdr:from>
    <xdr:to>
      <xdr:col>3</xdr:col>
      <xdr:colOff>182197</xdr:colOff>
      <xdr:row>0</xdr:row>
      <xdr:rowOff>399960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A7488FD7-2E9E-4973-9F3F-27738A133119}"/>
                </a:ext>
              </a:extLst>
            </xdr14:cNvPr>
            <xdr14:cNvContentPartPr/>
          </xdr14:nvContentPartPr>
          <xdr14:nvPr macro=""/>
          <xdr14:xfrm>
            <a:off x="3915000" y="397080"/>
            <a:ext cx="5760" cy="288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A7488FD7-2E9E-4973-9F3F-27738A133119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3906360" y="388080"/>
              <a:ext cx="23400" cy="205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1790700</xdr:colOff>
      <xdr:row>0</xdr:row>
      <xdr:rowOff>809625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A3DDA9-DFAF-4F68-14AA-5A3B4F475934}"/>
            </a:ext>
            <a:ext uri="{147F2762-F138-4A5C-976F-8EAC2B608ADB}">
              <a16:predDERef xmlns:a16="http://schemas.microsoft.com/office/drawing/2014/main" pred="{A7488FD7-2E9E-4973-9F3F-27738A1331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790700" cy="809625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1-12-14T14:21:50.37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16 3 2128 0 0,'-15'-3'208'0'0,"26"10"-208"0"0</inkml:trace>
</inkml: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8839-1E50-4AE5-8822-6F01CF7210AD}">
  <sheetPr>
    <pageSetUpPr fitToPage="1"/>
  </sheetPr>
  <dimension ref="A1:O50"/>
  <sheetViews>
    <sheetView tabSelected="1" zoomScale="80" zoomScaleNormal="80" workbookViewId="0">
      <selection activeCell="C11" sqref="C11"/>
    </sheetView>
  </sheetViews>
  <sheetFormatPr defaultColWidth="9" defaultRowHeight="15.4" x14ac:dyDescent="0.45"/>
  <cols>
    <col min="1" max="1" width="30.73046875" style="73" customWidth="1"/>
    <col min="2" max="2" width="25.73046875" style="73" customWidth="1"/>
    <col min="3" max="4" width="20.73046875" style="73" customWidth="1"/>
    <col min="5" max="11" width="15.73046875" style="73" customWidth="1"/>
    <col min="12" max="14" width="15.59765625" style="73" customWidth="1"/>
    <col min="15" max="16384" width="9" style="73"/>
  </cols>
  <sheetData>
    <row r="1" spans="1:11" ht="64.5" customHeight="1" x14ac:dyDescent="0.45">
      <c r="A1" s="93"/>
      <c r="B1" s="101"/>
      <c r="C1" s="129" t="s">
        <v>572</v>
      </c>
      <c r="D1" s="129"/>
      <c r="E1" s="129"/>
      <c r="F1" s="129"/>
      <c r="G1" s="129"/>
      <c r="H1" s="101"/>
      <c r="I1" s="101"/>
      <c r="J1" s="101"/>
      <c r="K1" s="101"/>
    </row>
    <row r="2" spans="1:11" s="92" customFormat="1" ht="18.75" customHeight="1" x14ac:dyDescent="0.45">
      <c r="A2" s="132" t="s">
        <v>0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</row>
    <row r="3" spans="1:11" ht="25.5" customHeight="1" x14ac:dyDescent="0.45">
      <c r="A3" s="106" t="s">
        <v>1</v>
      </c>
      <c r="B3" s="105" t="s">
        <v>2</v>
      </c>
      <c r="C3" s="104" t="s">
        <v>3</v>
      </c>
      <c r="D3" s="103" t="s">
        <v>4</v>
      </c>
      <c r="E3" s="103" t="s">
        <v>5</v>
      </c>
      <c r="F3" s="103" t="s">
        <v>6</v>
      </c>
      <c r="G3" s="103" t="s">
        <v>7</v>
      </c>
      <c r="H3" s="103" t="s">
        <v>8</v>
      </c>
      <c r="I3" s="103" t="s">
        <v>9</v>
      </c>
      <c r="J3" s="103" t="s">
        <v>10</v>
      </c>
      <c r="K3" s="102" t="s">
        <v>11</v>
      </c>
    </row>
    <row r="4" spans="1:11" x14ac:dyDescent="0.45">
      <c r="A4" s="91" t="s">
        <v>12</v>
      </c>
      <c r="B4" s="135" t="s">
        <v>13</v>
      </c>
      <c r="C4" s="95">
        <v>2</v>
      </c>
      <c r="D4" s="74"/>
      <c r="E4" s="75" t="str">
        <f>IFERROR('Dilution Calc'!AB6,"")</f>
        <v/>
      </c>
      <c r="F4" s="74" t="s">
        <v>14</v>
      </c>
      <c r="G4" s="74"/>
      <c r="H4" s="76">
        <v>729</v>
      </c>
      <c r="I4" s="74">
        <v>30</v>
      </c>
      <c r="J4" s="77">
        <f t="shared" ref="J4:J22" si="0">H4/I4</f>
        <v>24.3</v>
      </c>
      <c r="K4" s="77">
        <f>(J4/3785.41)*G4</f>
        <v>0</v>
      </c>
    </row>
    <row r="5" spans="1:11" x14ac:dyDescent="0.45">
      <c r="A5" s="91" t="s">
        <v>15</v>
      </c>
      <c r="B5" s="135"/>
      <c r="C5" s="95">
        <v>2</v>
      </c>
      <c r="D5" s="74"/>
      <c r="E5" s="75" t="str">
        <f>IFERROR('Dilution Calc'!AB7,"")</f>
        <v/>
      </c>
      <c r="F5" s="74" t="s">
        <v>14</v>
      </c>
      <c r="G5" s="74"/>
      <c r="H5" s="76">
        <v>67.5</v>
      </c>
      <c r="I5" s="74">
        <v>5</v>
      </c>
      <c r="J5" s="77">
        <f t="shared" si="0"/>
        <v>13.5</v>
      </c>
      <c r="K5" s="77">
        <f t="shared" ref="K5:K24" si="1">(J5/3785.41)*G5</f>
        <v>0</v>
      </c>
    </row>
    <row r="6" spans="1:11" x14ac:dyDescent="0.45">
      <c r="A6" s="91" t="s">
        <v>12</v>
      </c>
      <c r="B6" s="74" t="s">
        <v>16</v>
      </c>
      <c r="C6" s="95">
        <v>2</v>
      </c>
      <c r="D6" s="74"/>
      <c r="E6" s="75" t="str">
        <f>IFERROR('Dilution Calc'!AB8,"")</f>
        <v/>
      </c>
      <c r="F6" s="74" t="s">
        <v>14</v>
      </c>
      <c r="G6" s="74"/>
      <c r="H6" s="76">
        <v>729</v>
      </c>
      <c r="I6" s="74">
        <v>30</v>
      </c>
      <c r="J6" s="77">
        <f t="shared" si="0"/>
        <v>24.3</v>
      </c>
      <c r="K6" s="77">
        <f t="shared" si="1"/>
        <v>0</v>
      </c>
    </row>
    <row r="7" spans="1:11" x14ac:dyDescent="0.45">
      <c r="A7" s="91" t="s">
        <v>12</v>
      </c>
      <c r="B7" s="74" t="s">
        <v>17</v>
      </c>
      <c r="C7" s="95">
        <v>2.25</v>
      </c>
      <c r="D7" s="74"/>
      <c r="E7" s="75" t="str">
        <f>IFERROR('Dilution Calc'!AB9,"")</f>
        <v/>
      </c>
      <c r="F7" s="74"/>
      <c r="G7" s="74"/>
      <c r="H7" s="76">
        <v>729</v>
      </c>
      <c r="I7" s="74">
        <v>30</v>
      </c>
      <c r="J7" s="77">
        <f t="shared" si="0"/>
        <v>24.3</v>
      </c>
      <c r="K7" s="77">
        <f t="shared" si="1"/>
        <v>0</v>
      </c>
    </row>
    <row r="8" spans="1:11" x14ac:dyDescent="0.45">
      <c r="A8" s="91" t="s">
        <v>12</v>
      </c>
      <c r="B8" s="74" t="s">
        <v>18</v>
      </c>
      <c r="C8" s="95">
        <v>2</v>
      </c>
      <c r="D8" s="74"/>
      <c r="E8" s="75" t="str">
        <f>IFERROR('Dilution Calc'!AB10,"")</f>
        <v/>
      </c>
      <c r="F8" s="74" t="s">
        <v>14</v>
      </c>
      <c r="G8" s="74"/>
      <c r="H8" s="76">
        <v>729</v>
      </c>
      <c r="I8" s="74">
        <v>30</v>
      </c>
      <c r="J8" s="77">
        <f t="shared" si="0"/>
        <v>24.3</v>
      </c>
      <c r="K8" s="77">
        <f t="shared" si="1"/>
        <v>0</v>
      </c>
    </row>
    <row r="9" spans="1:11" x14ac:dyDescent="0.45">
      <c r="A9" s="91" t="s">
        <v>12</v>
      </c>
      <c r="B9" s="74" t="s">
        <v>19</v>
      </c>
      <c r="C9" s="95">
        <v>2</v>
      </c>
      <c r="D9" s="74"/>
      <c r="E9" s="75" t="str">
        <f>IFERROR('Dilution Calc'!AB11,"")</f>
        <v/>
      </c>
      <c r="F9" s="74" t="s">
        <v>14</v>
      </c>
      <c r="G9" s="74"/>
      <c r="H9" s="76">
        <v>729</v>
      </c>
      <c r="I9" s="74">
        <v>30</v>
      </c>
      <c r="J9" s="77">
        <f t="shared" si="0"/>
        <v>24.3</v>
      </c>
      <c r="K9" s="77">
        <f t="shared" si="1"/>
        <v>0</v>
      </c>
    </row>
    <row r="10" spans="1:11" x14ac:dyDescent="0.45">
      <c r="A10" s="91" t="s">
        <v>12</v>
      </c>
      <c r="B10" s="74" t="s">
        <v>20</v>
      </c>
      <c r="C10" s="95">
        <v>1.5</v>
      </c>
      <c r="D10" s="74"/>
      <c r="E10" s="75" t="str">
        <f>IFERROR('Dilution Calc'!AB12,"")</f>
        <v/>
      </c>
      <c r="F10" s="74" t="s">
        <v>14</v>
      </c>
      <c r="G10" s="74"/>
      <c r="H10" s="76">
        <v>729</v>
      </c>
      <c r="I10" s="74">
        <v>30</v>
      </c>
      <c r="J10" s="77">
        <f t="shared" si="0"/>
        <v>24.3</v>
      </c>
      <c r="K10" s="77">
        <f t="shared" si="1"/>
        <v>0</v>
      </c>
    </row>
    <row r="11" spans="1:11" x14ac:dyDescent="0.45">
      <c r="A11" s="91" t="s">
        <v>12</v>
      </c>
      <c r="B11" s="74" t="s">
        <v>21</v>
      </c>
      <c r="C11" s="95">
        <v>0.75</v>
      </c>
      <c r="D11" s="74"/>
      <c r="E11" s="75" t="str">
        <f>IFERROR('Dilution Calc'!AB13,"")</f>
        <v/>
      </c>
      <c r="F11" s="74"/>
      <c r="G11" s="74"/>
      <c r="H11" s="76">
        <v>729</v>
      </c>
      <c r="I11" s="74">
        <v>30</v>
      </c>
      <c r="J11" s="77">
        <f t="shared" si="0"/>
        <v>24.3</v>
      </c>
      <c r="K11" s="77">
        <f t="shared" si="1"/>
        <v>0</v>
      </c>
    </row>
    <row r="12" spans="1:11" x14ac:dyDescent="0.45">
      <c r="A12" s="91" t="s">
        <v>22</v>
      </c>
      <c r="B12" s="74" t="s">
        <v>23</v>
      </c>
      <c r="C12" s="95">
        <v>5.5</v>
      </c>
      <c r="D12" s="74"/>
      <c r="E12" s="75" t="str">
        <f>IFERROR('Dilution Calc'!AB14,"")</f>
        <v/>
      </c>
      <c r="F12" s="74"/>
      <c r="G12" s="74"/>
      <c r="H12" s="76">
        <v>711</v>
      </c>
      <c r="I12" s="74">
        <v>30</v>
      </c>
      <c r="J12" s="77">
        <f t="shared" si="0"/>
        <v>23.7</v>
      </c>
      <c r="K12" s="77">
        <f t="shared" si="1"/>
        <v>0</v>
      </c>
    </row>
    <row r="13" spans="1:11" x14ac:dyDescent="0.45">
      <c r="A13" s="91" t="s">
        <v>22</v>
      </c>
      <c r="B13" s="74" t="s">
        <v>24</v>
      </c>
      <c r="C13" s="95">
        <v>5.5</v>
      </c>
      <c r="D13" s="74"/>
      <c r="E13" s="75" t="str">
        <f>IFERROR('Dilution Calc'!AB15,"")</f>
        <v/>
      </c>
      <c r="F13" s="74"/>
      <c r="G13" s="74"/>
      <c r="H13" s="76">
        <v>711</v>
      </c>
      <c r="I13" s="74">
        <v>30</v>
      </c>
      <c r="J13" s="77">
        <f t="shared" si="0"/>
        <v>23.7</v>
      </c>
      <c r="K13" s="77">
        <f t="shared" si="1"/>
        <v>0</v>
      </c>
    </row>
    <row r="14" spans="1:11" x14ac:dyDescent="0.45">
      <c r="A14" s="91" t="s">
        <v>22</v>
      </c>
      <c r="B14" s="74" t="s">
        <v>25</v>
      </c>
      <c r="C14" s="95">
        <v>5.5</v>
      </c>
      <c r="D14" s="74"/>
      <c r="E14" s="75" t="str">
        <f>IFERROR('Dilution Calc'!AB16,"")</f>
        <v/>
      </c>
      <c r="F14" s="74"/>
      <c r="G14" s="74"/>
      <c r="H14" s="76">
        <v>711</v>
      </c>
      <c r="I14" s="74">
        <v>30</v>
      </c>
      <c r="J14" s="77">
        <f t="shared" si="0"/>
        <v>23.7</v>
      </c>
      <c r="K14" s="77">
        <f t="shared" si="1"/>
        <v>0</v>
      </c>
    </row>
    <row r="15" spans="1:11" x14ac:dyDescent="0.45">
      <c r="A15" s="74" t="s">
        <v>26</v>
      </c>
      <c r="B15" s="74" t="s">
        <v>27</v>
      </c>
      <c r="C15" s="95">
        <v>5.5</v>
      </c>
      <c r="D15" s="74"/>
      <c r="E15" s="74" t="s">
        <v>14</v>
      </c>
      <c r="F15" s="74" t="s">
        <v>14</v>
      </c>
      <c r="G15" s="78"/>
      <c r="H15" s="78" t="s">
        <v>14</v>
      </c>
      <c r="I15" s="78" t="s">
        <v>14</v>
      </c>
      <c r="J15" s="80" t="s">
        <v>14</v>
      </c>
      <c r="K15" s="80" t="s">
        <v>14</v>
      </c>
    </row>
    <row r="16" spans="1:11" x14ac:dyDescent="0.45">
      <c r="A16" s="91" t="s">
        <v>22</v>
      </c>
      <c r="B16" s="74" t="s">
        <v>28</v>
      </c>
      <c r="C16" s="95">
        <v>5.5</v>
      </c>
      <c r="D16" s="74"/>
      <c r="E16" s="75" t="str">
        <f>IFERROR('Dilution Calc'!AB18,"")</f>
        <v/>
      </c>
      <c r="F16" s="74"/>
      <c r="G16" s="74"/>
      <c r="H16" s="76">
        <v>711</v>
      </c>
      <c r="I16" s="74">
        <v>30</v>
      </c>
      <c r="J16" s="77">
        <f t="shared" si="0"/>
        <v>23.7</v>
      </c>
      <c r="K16" s="77">
        <f t="shared" si="1"/>
        <v>0</v>
      </c>
    </row>
    <row r="17" spans="1:11" x14ac:dyDescent="0.45">
      <c r="A17" s="91" t="s">
        <v>22</v>
      </c>
      <c r="B17" s="74" t="s">
        <v>29</v>
      </c>
      <c r="C17" s="95">
        <v>5.5</v>
      </c>
      <c r="D17" s="74"/>
      <c r="E17" s="75" t="str">
        <f>IFERROR('Dilution Calc'!AB19,"")</f>
        <v/>
      </c>
      <c r="F17" s="74"/>
      <c r="G17" s="74"/>
      <c r="H17" s="76">
        <v>711</v>
      </c>
      <c r="I17" s="74">
        <v>30</v>
      </c>
      <c r="J17" s="77">
        <f t="shared" si="0"/>
        <v>23.7</v>
      </c>
      <c r="K17" s="77">
        <f t="shared" si="1"/>
        <v>0</v>
      </c>
    </row>
    <row r="18" spans="1:11" x14ac:dyDescent="0.45">
      <c r="A18" s="91" t="s">
        <v>22</v>
      </c>
      <c r="B18" s="74" t="s">
        <v>30</v>
      </c>
      <c r="C18" s="95">
        <v>5.5</v>
      </c>
      <c r="D18" s="74"/>
      <c r="E18" s="75" t="str">
        <f>IFERROR('Dilution Calc'!AB20,"")</f>
        <v/>
      </c>
      <c r="F18" s="74"/>
      <c r="G18" s="74"/>
      <c r="H18" s="76">
        <v>711</v>
      </c>
      <c r="I18" s="74">
        <v>30</v>
      </c>
      <c r="J18" s="77">
        <f t="shared" si="0"/>
        <v>23.7</v>
      </c>
      <c r="K18" s="77">
        <f t="shared" si="1"/>
        <v>0</v>
      </c>
    </row>
    <row r="19" spans="1:11" x14ac:dyDescent="0.45">
      <c r="A19" s="74" t="s">
        <v>26</v>
      </c>
      <c r="B19" s="74" t="s">
        <v>31</v>
      </c>
      <c r="C19" s="95">
        <v>5.5</v>
      </c>
      <c r="D19" s="74"/>
      <c r="E19" s="74" t="s">
        <v>14</v>
      </c>
      <c r="F19" s="74" t="s">
        <v>14</v>
      </c>
      <c r="G19" s="78"/>
      <c r="H19" s="78" t="s">
        <v>14</v>
      </c>
      <c r="I19" s="78" t="s">
        <v>14</v>
      </c>
      <c r="J19" s="80" t="s">
        <v>14</v>
      </c>
      <c r="K19" s="80" t="s">
        <v>14</v>
      </c>
    </row>
    <row r="20" spans="1:11" x14ac:dyDescent="0.45">
      <c r="A20" s="91" t="s">
        <v>32</v>
      </c>
      <c r="B20" s="74" t="s">
        <v>33</v>
      </c>
      <c r="C20" s="95">
        <v>5.5</v>
      </c>
      <c r="D20" s="74"/>
      <c r="E20" s="75" t="str">
        <f>IFERROR('Dilution Calc'!AB22,"")</f>
        <v/>
      </c>
      <c r="F20" s="74"/>
      <c r="G20" s="74"/>
      <c r="H20" s="76">
        <v>218.98</v>
      </c>
      <c r="I20" s="74">
        <v>5</v>
      </c>
      <c r="J20" s="77">
        <f t="shared" si="0"/>
        <v>43.795999999999999</v>
      </c>
      <c r="K20" s="77">
        <f t="shared" si="1"/>
        <v>0</v>
      </c>
    </row>
    <row r="21" spans="1:11" x14ac:dyDescent="0.45">
      <c r="A21" s="91" t="s">
        <v>34</v>
      </c>
      <c r="B21" s="74" t="s">
        <v>35</v>
      </c>
      <c r="C21" s="95">
        <v>3.25</v>
      </c>
      <c r="D21" s="74"/>
      <c r="E21" s="75" t="str">
        <f>IFERROR('Dilution Calc'!AB23,"")</f>
        <v/>
      </c>
      <c r="F21" s="74"/>
      <c r="G21" s="78"/>
      <c r="H21" s="79">
        <v>203.09</v>
      </c>
      <c r="I21" s="78">
        <v>5</v>
      </c>
      <c r="J21" s="77">
        <f t="shared" si="0"/>
        <v>40.618000000000002</v>
      </c>
      <c r="K21" s="77">
        <f t="shared" si="1"/>
        <v>0</v>
      </c>
    </row>
    <row r="22" spans="1:11" x14ac:dyDescent="0.45">
      <c r="A22" s="91" t="s">
        <v>36</v>
      </c>
      <c r="B22" s="114" t="s">
        <v>37</v>
      </c>
      <c r="C22" s="95">
        <v>2.25</v>
      </c>
      <c r="D22" s="74"/>
      <c r="E22" s="75" t="str">
        <f>IFERROR('Dilution Calc'!AB24,"")</f>
        <v/>
      </c>
      <c r="F22" s="78" t="s">
        <v>14</v>
      </c>
      <c r="G22" s="78"/>
      <c r="H22" s="79">
        <v>188.1</v>
      </c>
      <c r="I22" s="78">
        <v>5</v>
      </c>
      <c r="J22" s="77">
        <f t="shared" si="0"/>
        <v>37.619999999999997</v>
      </c>
      <c r="K22" s="77">
        <f>(J22/3785.41)*G22</f>
        <v>0</v>
      </c>
    </row>
    <row r="23" spans="1:11" x14ac:dyDescent="0.45">
      <c r="A23" s="91" t="s">
        <v>38</v>
      </c>
      <c r="B23" s="113" t="s">
        <v>31</v>
      </c>
      <c r="C23" s="95">
        <v>5.5</v>
      </c>
      <c r="D23" s="74"/>
      <c r="E23" s="112"/>
      <c r="F23" s="78"/>
      <c r="G23" s="78"/>
      <c r="H23" s="79">
        <v>136.25</v>
      </c>
      <c r="I23" s="78">
        <v>5</v>
      </c>
      <c r="J23" s="77">
        <f>H23/I23</f>
        <v>27.25</v>
      </c>
      <c r="K23" s="77">
        <f>(J23/3785.41)*G23</f>
        <v>0</v>
      </c>
    </row>
    <row r="24" spans="1:11" x14ac:dyDescent="0.45">
      <c r="A24" s="91" t="s">
        <v>39</v>
      </c>
      <c r="B24" s="74" t="s">
        <v>40</v>
      </c>
      <c r="C24" s="95">
        <v>1.5</v>
      </c>
      <c r="D24" s="74"/>
      <c r="E24" s="75" t="str">
        <f>IFERROR('Dilution Calc'!AB25,"")</f>
        <v/>
      </c>
      <c r="F24" s="78" t="s">
        <v>14</v>
      </c>
      <c r="G24" s="74"/>
      <c r="H24" s="76">
        <v>675</v>
      </c>
      <c r="I24" s="74">
        <v>30</v>
      </c>
      <c r="J24" s="77">
        <f>H24/I24</f>
        <v>22.5</v>
      </c>
      <c r="K24" s="77">
        <f t="shared" si="1"/>
        <v>0</v>
      </c>
    </row>
    <row r="25" spans="1:11" x14ac:dyDescent="0.45">
      <c r="A25" s="96" t="s">
        <v>12</v>
      </c>
      <c r="B25" s="94" t="s">
        <v>41</v>
      </c>
      <c r="C25" s="97">
        <v>2</v>
      </c>
      <c r="D25" s="94"/>
      <c r="E25" s="98"/>
      <c r="F25" s="94" t="s">
        <v>14</v>
      </c>
      <c r="G25" s="94"/>
      <c r="H25" s="76">
        <v>729</v>
      </c>
      <c r="I25" s="94">
        <v>30</v>
      </c>
      <c r="J25" s="99">
        <f>H25/I25</f>
        <v>24.3</v>
      </c>
      <c r="K25" s="99">
        <f>(J25/3785.41)*G25</f>
        <v>0</v>
      </c>
    </row>
    <row r="26" spans="1:11" ht="17.649999999999999" x14ac:dyDescent="0.45">
      <c r="A26" s="136" t="s">
        <v>42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8"/>
    </row>
    <row r="27" spans="1:11" ht="26.25" x14ac:dyDescent="0.45">
      <c r="A27" s="104" t="s">
        <v>1</v>
      </c>
      <c r="B27" s="103" t="s">
        <v>2</v>
      </c>
      <c r="C27" s="103" t="s">
        <v>3</v>
      </c>
      <c r="D27" s="103" t="s">
        <v>4</v>
      </c>
      <c r="E27" s="103" t="s">
        <v>5</v>
      </c>
      <c r="F27" s="103" t="s">
        <v>6</v>
      </c>
      <c r="G27" s="103" t="s">
        <v>7</v>
      </c>
      <c r="H27" s="103" t="s">
        <v>43</v>
      </c>
      <c r="I27" s="103" t="s">
        <v>9</v>
      </c>
      <c r="J27" s="103" t="s">
        <v>10</v>
      </c>
      <c r="K27" s="103" t="s">
        <v>11</v>
      </c>
    </row>
    <row r="28" spans="1:11" x14ac:dyDescent="0.45">
      <c r="A28" s="74" t="s">
        <v>26</v>
      </c>
      <c r="B28" s="74" t="s">
        <v>44</v>
      </c>
      <c r="C28" s="95"/>
      <c r="D28" s="74"/>
      <c r="E28" s="74" t="s">
        <v>14</v>
      </c>
      <c r="F28" s="78" t="s">
        <v>14</v>
      </c>
      <c r="G28" s="78" t="s">
        <v>14</v>
      </c>
      <c r="H28" s="78" t="s">
        <v>14</v>
      </c>
      <c r="I28" s="78" t="s">
        <v>14</v>
      </c>
      <c r="J28" s="78" t="s">
        <v>14</v>
      </c>
      <c r="K28" s="74" t="s">
        <v>14</v>
      </c>
    </row>
    <row r="29" spans="1:11" x14ac:dyDescent="0.45">
      <c r="A29" s="74" t="s">
        <v>45</v>
      </c>
      <c r="B29" s="74" t="s">
        <v>46</v>
      </c>
      <c r="C29" s="95"/>
      <c r="D29" s="74"/>
      <c r="E29" s="75" t="str">
        <f>IFERROR('Dilution Calc'!S28,"")</f>
        <v/>
      </c>
      <c r="F29" s="74" t="s">
        <v>14</v>
      </c>
      <c r="G29" s="78"/>
      <c r="H29" s="108">
        <v>206.1</v>
      </c>
      <c r="I29" s="74">
        <v>30</v>
      </c>
      <c r="J29" s="108">
        <f>H29/I29</f>
        <v>6.87</v>
      </c>
      <c r="K29" s="108">
        <f>(J29/3785.41)*G29</f>
        <v>0</v>
      </c>
    </row>
    <row r="30" spans="1:11" x14ac:dyDescent="0.45">
      <c r="A30" s="74" t="s">
        <v>47</v>
      </c>
      <c r="B30" s="74" t="s">
        <v>48</v>
      </c>
      <c r="C30" s="95"/>
      <c r="D30" s="74"/>
      <c r="E30" s="75" t="str">
        <f>IFERROR('Dilution Calc'!S29,"")</f>
        <v/>
      </c>
      <c r="F30" s="74"/>
      <c r="G30" s="78"/>
      <c r="H30" s="108">
        <v>148.5</v>
      </c>
      <c r="I30" s="74">
        <v>5</v>
      </c>
      <c r="J30" s="108">
        <f>H30/I30</f>
        <v>29.7</v>
      </c>
      <c r="K30" s="108">
        <f>(J30/3785.41)*G30</f>
        <v>0</v>
      </c>
    </row>
    <row r="31" spans="1:11" x14ac:dyDescent="0.45">
      <c r="A31" s="74" t="s">
        <v>34</v>
      </c>
      <c r="B31" s="74" t="s">
        <v>49</v>
      </c>
      <c r="C31" s="95"/>
      <c r="D31" s="74"/>
      <c r="E31" s="75" t="str">
        <f>IFERROR('Dilution Calc'!S30,"")</f>
        <v/>
      </c>
      <c r="F31" s="78" t="s">
        <v>14</v>
      </c>
      <c r="G31" s="78"/>
      <c r="H31" s="79">
        <v>203.09</v>
      </c>
      <c r="I31" s="74">
        <v>5</v>
      </c>
      <c r="J31" s="76">
        <f>H31/I31</f>
        <v>40.618000000000002</v>
      </c>
      <c r="K31" s="76">
        <f>(J31/3785.41)*G31</f>
        <v>0</v>
      </c>
    </row>
    <row r="32" spans="1:11" x14ac:dyDescent="0.45">
      <c r="A32" s="74" t="s">
        <v>26</v>
      </c>
      <c r="B32" s="74" t="s">
        <v>50</v>
      </c>
      <c r="C32" s="95"/>
      <c r="D32" s="74"/>
      <c r="E32" s="74" t="s">
        <v>14</v>
      </c>
      <c r="F32" s="78" t="s">
        <v>14</v>
      </c>
      <c r="G32" s="78" t="s">
        <v>14</v>
      </c>
      <c r="H32" s="74" t="s">
        <v>14</v>
      </c>
      <c r="I32" s="74" t="s">
        <v>14</v>
      </c>
      <c r="J32" s="74" t="s">
        <v>14</v>
      </c>
      <c r="K32" s="74" t="s">
        <v>14</v>
      </c>
    </row>
    <row r="33" spans="1:15" x14ac:dyDescent="0.45">
      <c r="A33" s="74" t="s">
        <v>45</v>
      </c>
      <c r="B33" s="74" t="s">
        <v>51</v>
      </c>
      <c r="C33" s="95"/>
      <c r="D33" s="74"/>
      <c r="E33" s="75" t="str">
        <f>IFERROR('Dilution Calc'!S32,"")</f>
        <v/>
      </c>
      <c r="F33" s="78" t="s">
        <v>14</v>
      </c>
      <c r="G33" s="78"/>
      <c r="H33" s="108">
        <v>206.1</v>
      </c>
      <c r="I33" s="74">
        <v>30</v>
      </c>
      <c r="J33" s="108">
        <f>H33/I33</f>
        <v>6.87</v>
      </c>
      <c r="K33" s="108">
        <f>(J33/3785.41)*G33</f>
        <v>0</v>
      </c>
    </row>
    <row r="34" spans="1:15" x14ac:dyDescent="0.45">
      <c r="A34" s="74" t="s">
        <v>26</v>
      </c>
      <c r="B34" s="74" t="s">
        <v>52</v>
      </c>
      <c r="C34" s="95"/>
      <c r="D34" s="74"/>
      <c r="E34" s="74" t="s">
        <v>14</v>
      </c>
      <c r="F34" s="78" t="s">
        <v>14</v>
      </c>
      <c r="G34" s="78" t="s">
        <v>14</v>
      </c>
      <c r="H34" s="74" t="s">
        <v>14</v>
      </c>
      <c r="I34" s="74" t="s">
        <v>14</v>
      </c>
      <c r="J34" s="74" t="s">
        <v>14</v>
      </c>
      <c r="K34" s="74" t="s">
        <v>14</v>
      </c>
    </row>
    <row r="35" spans="1:15" x14ac:dyDescent="0.45">
      <c r="A35" s="81"/>
      <c r="B35" s="81"/>
      <c r="C35" s="81"/>
      <c r="D35" s="81"/>
      <c r="E35" s="82"/>
      <c r="F35" s="83"/>
      <c r="G35" s="81"/>
      <c r="H35" s="81"/>
      <c r="I35" s="81"/>
      <c r="J35" s="81"/>
      <c r="K35" s="81"/>
    </row>
    <row r="37" spans="1:15" x14ac:dyDescent="0.45">
      <c r="E37" s="119" t="s">
        <v>53</v>
      </c>
      <c r="F37" s="117"/>
      <c r="G37" s="117"/>
    </row>
    <row r="38" spans="1:15" x14ac:dyDescent="0.45">
      <c r="E38" s="120"/>
      <c r="F38" s="126"/>
      <c r="G38" s="126"/>
    </row>
    <row r="39" spans="1:15" ht="15.75" customHeight="1" x14ac:dyDescent="0.45">
      <c r="A39" s="117" t="s">
        <v>1</v>
      </c>
      <c r="B39" s="118" t="s">
        <v>54</v>
      </c>
      <c r="C39" s="118" t="s">
        <v>55</v>
      </c>
      <c r="E39" s="121" t="s">
        <v>56</v>
      </c>
      <c r="F39" s="121"/>
      <c r="G39" s="100" t="s">
        <v>57</v>
      </c>
    </row>
    <row r="40" spans="1:15" ht="15.75" customHeight="1" x14ac:dyDescent="0.45">
      <c r="A40" s="117"/>
      <c r="B40" s="118"/>
      <c r="C40" s="118"/>
      <c r="E40" s="122" t="s">
        <v>58</v>
      </c>
      <c r="F40" s="123"/>
      <c r="G40" s="88"/>
    </row>
    <row r="41" spans="1:15" x14ac:dyDescent="0.45">
      <c r="A41" s="84" t="s">
        <v>12</v>
      </c>
      <c r="B41" s="85">
        <f>SUM(G4,G6,G7,G11,G10,G9,G8,G25)</f>
        <v>0</v>
      </c>
      <c r="C41" s="86" t="str">
        <f>IFERROR((I4*3785.41)/B41,"")</f>
        <v/>
      </c>
      <c r="E41" s="122" t="s">
        <v>25</v>
      </c>
      <c r="F41" s="123"/>
      <c r="G41" s="88"/>
      <c r="I41" s="119" t="s">
        <v>59</v>
      </c>
      <c r="J41" s="139" t="s">
        <v>60</v>
      </c>
      <c r="K41" s="117"/>
      <c r="L41" s="115">
        <f>SUM(J43:J46)/4</f>
        <v>0</v>
      </c>
    </row>
    <row r="42" spans="1:15" x14ac:dyDescent="0.45">
      <c r="A42" s="84" t="s">
        <v>15</v>
      </c>
      <c r="B42" s="85">
        <f>G5</f>
        <v>0</v>
      </c>
      <c r="C42" s="86" t="str">
        <f>IFERROR((I5*3785.41)/B42,"")</f>
        <v/>
      </c>
      <c r="E42" s="122" t="s">
        <v>61</v>
      </c>
      <c r="F42" s="123"/>
      <c r="G42" s="88"/>
      <c r="I42" s="120"/>
      <c r="J42" s="140"/>
      <c r="K42" s="126"/>
      <c r="O42" s="89"/>
    </row>
    <row r="43" spans="1:15" x14ac:dyDescent="0.45">
      <c r="A43" s="84" t="s">
        <v>22</v>
      </c>
      <c r="B43" s="85">
        <f>SUM(G12,G13,G14,G16,G17,G18)</f>
        <v>0</v>
      </c>
      <c r="C43" s="86" t="str">
        <f>IFERROR((I12*3785.41)/B43,"")</f>
        <v/>
      </c>
      <c r="I43" s="111" t="s">
        <v>62</v>
      </c>
      <c r="J43" s="130">
        <f>SUM(K4,K5,K6,K7,K8,K9,K10,K13,K14,K17,K18,K22,K25)</f>
        <v>0</v>
      </c>
      <c r="K43" s="131"/>
    </row>
    <row r="44" spans="1:15" x14ac:dyDescent="0.45">
      <c r="A44" s="84" t="s">
        <v>38</v>
      </c>
      <c r="B44" s="85">
        <f>G23</f>
        <v>0</v>
      </c>
      <c r="C44" s="86" t="str">
        <f>IFERROR((I23*3785.41)/B44,"")</f>
        <v/>
      </c>
      <c r="E44" s="117" t="s">
        <v>63</v>
      </c>
      <c r="F44" s="117"/>
      <c r="G44" s="117"/>
      <c r="I44" s="87" t="s">
        <v>64</v>
      </c>
      <c r="J44" s="124">
        <f>SUM(J43,K21)</f>
        <v>0</v>
      </c>
      <c r="K44" s="125"/>
    </row>
    <row r="45" spans="1:15" x14ac:dyDescent="0.45">
      <c r="A45" s="84" t="s">
        <v>32</v>
      </c>
      <c r="B45" s="85">
        <f>G20</f>
        <v>0</v>
      </c>
      <c r="C45" s="86" t="str">
        <f>IFERROR((I20*3785.41)/B45,"")</f>
        <v/>
      </c>
      <c r="E45" s="126"/>
      <c r="F45" s="126"/>
      <c r="G45" s="126"/>
      <c r="I45" s="107" t="s">
        <v>65</v>
      </c>
      <c r="J45" s="127">
        <f>SUM(J44,K11,K12)</f>
        <v>0</v>
      </c>
      <c r="K45" s="128"/>
    </row>
    <row r="46" spans="1:15" x14ac:dyDescent="0.45">
      <c r="A46" s="84" t="s">
        <v>34</v>
      </c>
      <c r="B46" s="85">
        <f>G21</f>
        <v>0</v>
      </c>
      <c r="C46" s="86" t="str">
        <f>IFERROR((I21*3785.41)/B46,"")</f>
        <v/>
      </c>
      <c r="E46" s="117" t="s">
        <v>56</v>
      </c>
      <c r="F46" s="117"/>
      <c r="G46" s="100" t="s">
        <v>57</v>
      </c>
      <c r="I46" s="90" t="s">
        <v>66</v>
      </c>
      <c r="J46" s="127">
        <f>SUM(J45,K24,K20,K16)</f>
        <v>0</v>
      </c>
      <c r="K46" s="128"/>
    </row>
    <row r="47" spans="1:15" x14ac:dyDescent="0.45">
      <c r="A47" s="84" t="s">
        <v>36</v>
      </c>
      <c r="B47" s="85">
        <f>G22</f>
        <v>0</v>
      </c>
      <c r="C47" s="86" t="str">
        <f>IFERROR((I22*3785.41)/B47,"")</f>
        <v/>
      </c>
      <c r="E47" s="116" t="s">
        <v>67</v>
      </c>
      <c r="F47" s="116"/>
      <c r="G47" s="109"/>
      <c r="J47" s="73" t="s">
        <v>570</v>
      </c>
    </row>
    <row r="48" spans="1:15" x14ac:dyDescent="0.45">
      <c r="A48" s="84" t="s">
        <v>39</v>
      </c>
      <c r="B48" s="85">
        <f>G24</f>
        <v>0</v>
      </c>
      <c r="C48" s="86" t="str">
        <f>IFERROR((I24*3785.41)/B48,"")</f>
        <v/>
      </c>
      <c r="E48" s="116" t="s">
        <v>68</v>
      </c>
      <c r="F48" s="116"/>
      <c r="G48" s="109"/>
    </row>
    <row r="49" spans="5:10" x14ac:dyDescent="0.45">
      <c r="E49" s="116" t="s">
        <v>69</v>
      </c>
      <c r="F49" s="116"/>
      <c r="G49" s="110" t="str">
        <f>IFERROR((G47-G48)/G47,"")</f>
        <v/>
      </c>
    </row>
    <row r="50" spans="5:10" x14ac:dyDescent="0.45">
      <c r="E50" s="116" t="s">
        <v>70</v>
      </c>
      <c r="F50" s="116"/>
      <c r="G50" s="109"/>
      <c r="J50" s="73" t="s">
        <v>571</v>
      </c>
    </row>
  </sheetData>
  <protectedRanges>
    <protectedRange sqref="C4:C25 C28:C34" name="Injectors"/>
    <protectedRange sqref="D4:D14 D16:D18 D20:D25 D29:D31 D33" name="Dilution Setting"/>
    <protectedRange sqref="F7 F11:F14 F16:F18 F20:F21 F23 F30" name="Air Pressure"/>
    <protectedRange sqref="G4:G14 G16:G18 G20:G25 G29:G31 G33" name="Volumetric"/>
    <protectedRange sqref="G40:G42 G47:G50" name="Water Testing"/>
  </protectedRanges>
  <mergeCells count="24">
    <mergeCell ref="J44:K44"/>
    <mergeCell ref="E44:G45"/>
    <mergeCell ref="J45:K45"/>
    <mergeCell ref="J46:K46"/>
    <mergeCell ref="C1:G1"/>
    <mergeCell ref="E37:G38"/>
    <mergeCell ref="J43:K43"/>
    <mergeCell ref="A2:K2"/>
    <mergeCell ref="B4:B5"/>
    <mergeCell ref="A26:K26"/>
    <mergeCell ref="J41:K42"/>
    <mergeCell ref="E50:F50"/>
    <mergeCell ref="A39:A40"/>
    <mergeCell ref="B39:B40"/>
    <mergeCell ref="C39:C40"/>
    <mergeCell ref="I41:I42"/>
    <mergeCell ref="E47:F47"/>
    <mergeCell ref="E48:F48"/>
    <mergeCell ref="E39:F39"/>
    <mergeCell ref="E40:F40"/>
    <mergeCell ref="E41:F41"/>
    <mergeCell ref="E42:F42"/>
    <mergeCell ref="E49:F49"/>
    <mergeCell ref="E46:F46"/>
  </mergeCells>
  <phoneticPr fontId="2" type="noConversion"/>
  <pageMargins left="0.7" right="0.7" top="0.75" bottom="0.75" header="0.3" footer="0.3"/>
  <pageSetup orientation="landscape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C22F38-41C8-4835-942E-3DB773018FA5}">
          <x14:formula1>
            <xm:f>'Dilution Calc'!$A$2:$A$52</xm:f>
          </x14:formula1>
          <xm:sqref>D35 D4:D14 D16:D18 D29:D31 D33 D20:D25</xm:sqref>
        </x14:dataValidation>
        <x14:dataValidation type="list" allowBlank="1" showInputMessage="1" showErrorMessage="1" xr:uid="{2EFED97C-B66F-4842-BCCE-511EB6D6E686}">
          <x14:formula1>
            <xm:f>'Dilution Calc'!$B$1:$L$1</xm:f>
          </x14:formula1>
          <xm:sqref>C28:C35 C4:C25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49A89-4039-47D7-9256-13B8F8A20487}">
  <dimension ref="A1:N52"/>
  <sheetViews>
    <sheetView topLeftCell="A11" workbookViewId="0">
      <selection activeCell="C27" sqref="C27"/>
    </sheetView>
  </sheetViews>
  <sheetFormatPr defaultColWidth="9.1328125" defaultRowHeight="15.4" x14ac:dyDescent="0.45"/>
  <cols>
    <col min="1" max="1" width="25.73046875" style="60" customWidth="1"/>
    <col min="2" max="14" width="15.73046875" style="60" customWidth="1"/>
    <col min="15" max="16384" width="9.1328125" style="60"/>
  </cols>
  <sheetData>
    <row r="1" spans="1:14" ht="19.5" customHeight="1" x14ac:dyDescent="0.45">
      <c r="A1" s="39" t="s">
        <v>71</v>
      </c>
      <c r="B1" s="40">
        <v>0.25</v>
      </c>
      <c r="C1" s="41">
        <v>0.5</v>
      </c>
      <c r="D1" s="42">
        <v>0.75</v>
      </c>
      <c r="E1" s="43">
        <v>1</v>
      </c>
      <c r="F1" s="44">
        <v>1.5</v>
      </c>
      <c r="G1" s="45">
        <v>2</v>
      </c>
      <c r="H1" s="46">
        <v>2.25</v>
      </c>
      <c r="I1" s="47">
        <v>3</v>
      </c>
      <c r="J1" s="48">
        <v>3.25</v>
      </c>
      <c r="K1" s="49">
        <v>3.75</v>
      </c>
      <c r="L1" s="50">
        <v>4.5</v>
      </c>
      <c r="M1" s="51">
        <v>5.5</v>
      </c>
      <c r="N1" s="59">
        <v>8</v>
      </c>
    </row>
    <row r="2" spans="1:14" ht="19.5" customHeight="1" x14ac:dyDescent="0.45">
      <c r="A2" s="39" t="s">
        <v>72</v>
      </c>
      <c r="B2" s="40" t="s">
        <v>73</v>
      </c>
      <c r="C2" s="52" t="s">
        <v>74</v>
      </c>
      <c r="D2" s="42" t="s">
        <v>75</v>
      </c>
      <c r="E2" s="53" t="s">
        <v>76</v>
      </c>
      <c r="F2" s="54" t="s">
        <v>77</v>
      </c>
      <c r="G2" s="55" t="s">
        <v>78</v>
      </c>
      <c r="H2" s="46" t="s">
        <v>79</v>
      </c>
      <c r="I2" s="56" t="s">
        <v>80</v>
      </c>
      <c r="J2" s="48" t="s">
        <v>81</v>
      </c>
      <c r="K2" s="49" t="s">
        <v>82</v>
      </c>
      <c r="L2" s="57" t="s">
        <v>83</v>
      </c>
      <c r="M2" s="58" t="s">
        <v>84</v>
      </c>
      <c r="N2" s="61" t="s">
        <v>85</v>
      </c>
    </row>
    <row r="3" spans="1:14" x14ac:dyDescent="0.45">
      <c r="A3" s="33" t="s">
        <v>86</v>
      </c>
      <c r="B3" s="34" t="s">
        <v>87</v>
      </c>
      <c r="C3" s="35" t="s">
        <v>88</v>
      </c>
      <c r="D3" s="62" t="s">
        <v>89</v>
      </c>
      <c r="E3" s="63" t="s">
        <v>90</v>
      </c>
      <c r="F3" s="64" t="s">
        <v>91</v>
      </c>
      <c r="G3" s="65" t="s">
        <v>92</v>
      </c>
      <c r="H3" s="66" t="s">
        <v>93</v>
      </c>
      <c r="I3" s="67" t="s">
        <v>94</v>
      </c>
      <c r="J3" s="68" t="s">
        <v>95</v>
      </c>
      <c r="K3" s="69" t="s">
        <v>96</v>
      </c>
      <c r="L3" s="70" t="s">
        <v>97</v>
      </c>
      <c r="M3" s="71" t="s">
        <v>98</v>
      </c>
      <c r="N3" s="72" t="s">
        <v>99</v>
      </c>
    </row>
    <row r="4" spans="1:14" x14ac:dyDescent="0.45">
      <c r="A4" s="33" t="s">
        <v>100</v>
      </c>
      <c r="B4" s="36" t="s">
        <v>101</v>
      </c>
      <c r="C4" s="35" t="s">
        <v>102</v>
      </c>
      <c r="D4" s="62" t="s">
        <v>103</v>
      </c>
      <c r="E4" s="63" t="s">
        <v>104</v>
      </c>
      <c r="F4" s="64" t="s">
        <v>105</v>
      </c>
      <c r="G4" s="65" t="s">
        <v>106</v>
      </c>
      <c r="H4" s="66" t="s">
        <v>107</v>
      </c>
      <c r="I4" s="67" t="s">
        <v>108</v>
      </c>
      <c r="J4" s="68" t="s">
        <v>109</v>
      </c>
      <c r="K4" s="69" t="s">
        <v>110</v>
      </c>
      <c r="L4" s="70" t="s">
        <v>111</v>
      </c>
      <c r="M4" s="71" t="s">
        <v>112</v>
      </c>
      <c r="N4" s="72" t="s">
        <v>113</v>
      </c>
    </row>
    <row r="5" spans="1:14" x14ac:dyDescent="0.45">
      <c r="A5" s="33" t="s">
        <v>114</v>
      </c>
      <c r="B5" s="36" t="s">
        <v>115</v>
      </c>
      <c r="C5" s="35" t="s">
        <v>116</v>
      </c>
      <c r="D5" s="62" t="s">
        <v>117</v>
      </c>
      <c r="E5" s="63" t="s">
        <v>118</v>
      </c>
      <c r="F5" s="64" t="s">
        <v>119</v>
      </c>
      <c r="G5" s="65" t="s">
        <v>120</v>
      </c>
      <c r="H5" s="66" t="s">
        <v>121</v>
      </c>
      <c r="I5" s="67" t="s">
        <v>122</v>
      </c>
      <c r="J5" s="68" t="s">
        <v>123</v>
      </c>
      <c r="K5" s="69" t="s">
        <v>124</v>
      </c>
      <c r="L5" s="70" t="s">
        <v>125</v>
      </c>
      <c r="M5" s="71" t="s">
        <v>126</v>
      </c>
      <c r="N5" s="72" t="s">
        <v>127</v>
      </c>
    </row>
    <row r="6" spans="1:14" x14ac:dyDescent="0.45">
      <c r="A6" s="33" t="s">
        <v>128</v>
      </c>
      <c r="B6" s="36" t="s">
        <v>129</v>
      </c>
      <c r="C6" s="35" t="s">
        <v>130</v>
      </c>
      <c r="D6" s="62" t="s">
        <v>131</v>
      </c>
      <c r="E6" s="63" t="s">
        <v>132</v>
      </c>
      <c r="F6" s="64" t="s">
        <v>133</v>
      </c>
      <c r="G6" s="65" t="s">
        <v>134</v>
      </c>
      <c r="H6" s="66" t="s">
        <v>135</v>
      </c>
      <c r="I6" s="67" t="s">
        <v>136</v>
      </c>
      <c r="J6" s="68" t="s">
        <v>137</v>
      </c>
      <c r="K6" s="69" t="s">
        <v>138</v>
      </c>
      <c r="L6" s="70" t="s">
        <v>139</v>
      </c>
      <c r="M6" s="71" t="s">
        <v>140</v>
      </c>
      <c r="N6" s="72" t="s">
        <v>141</v>
      </c>
    </row>
    <row r="7" spans="1:14" x14ac:dyDescent="0.45">
      <c r="A7" s="33" t="s">
        <v>142</v>
      </c>
      <c r="B7" s="36" t="s">
        <v>143</v>
      </c>
      <c r="C7" s="35" t="s">
        <v>144</v>
      </c>
      <c r="D7" s="62" t="s">
        <v>145</v>
      </c>
      <c r="E7" s="63" t="s">
        <v>146</v>
      </c>
      <c r="F7" s="64" t="s">
        <v>147</v>
      </c>
      <c r="G7" s="65" t="s">
        <v>148</v>
      </c>
      <c r="H7" s="66" t="s">
        <v>149</v>
      </c>
      <c r="I7" s="67" t="s">
        <v>150</v>
      </c>
      <c r="J7" s="68" t="s">
        <v>151</v>
      </c>
      <c r="K7" s="69" t="s">
        <v>152</v>
      </c>
      <c r="L7" s="70" t="s">
        <v>153</v>
      </c>
      <c r="M7" s="71" t="s">
        <v>154</v>
      </c>
      <c r="N7" s="72" t="s">
        <v>155</v>
      </c>
    </row>
    <row r="8" spans="1:14" x14ac:dyDescent="0.45">
      <c r="A8" s="33" t="s">
        <v>156</v>
      </c>
      <c r="B8" s="36" t="s">
        <v>157</v>
      </c>
      <c r="C8" s="35" t="s">
        <v>158</v>
      </c>
      <c r="D8" s="62" t="s">
        <v>159</v>
      </c>
      <c r="E8" s="63" t="s">
        <v>160</v>
      </c>
      <c r="F8" s="64" t="s">
        <v>161</v>
      </c>
      <c r="G8" s="65" t="s">
        <v>162</v>
      </c>
      <c r="H8" s="66" t="s">
        <v>163</v>
      </c>
      <c r="I8" s="67" t="s">
        <v>164</v>
      </c>
      <c r="J8" s="68" t="s">
        <v>165</v>
      </c>
      <c r="K8" s="69" t="s">
        <v>166</v>
      </c>
      <c r="L8" s="70" t="s">
        <v>137</v>
      </c>
      <c r="M8" s="71" t="s">
        <v>167</v>
      </c>
      <c r="N8" s="72" t="s">
        <v>168</v>
      </c>
    </row>
    <row r="9" spans="1:14" x14ac:dyDescent="0.45">
      <c r="A9" s="33" t="s">
        <v>169</v>
      </c>
      <c r="B9" s="36" t="s">
        <v>170</v>
      </c>
      <c r="C9" s="35" t="s">
        <v>171</v>
      </c>
      <c r="D9" s="62" t="s">
        <v>172</v>
      </c>
      <c r="E9" s="63" t="s">
        <v>173</v>
      </c>
      <c r="F9" s="64" t="s">
        <v>174</v>
      </c>
      <c r="G9" s="65" t="s">
        <v>175</v>
      </c>
      <c r="H9" s="66" t="s">
        <v>176</v>
      </c>
      <c r="I9" s="67" t="s">
        <v>177</v>
      </c>
      <c r="J9" s="68" t="s">
        <v>178</v>
      </c>
      <c r="K9" s="69" t="s">
        <v>179</v>
      </c>
      <c r="L9" s="70" t="s">
        <v>180</v>
      </c>
      <c r="M9" s="71" t="s">
        <v>181</v>
      </c>
      <c r="N9" s="72" t="s">
        <v>182</v>
      </c>
    </row>
    <row r="10" spans="1:14" x14ac:dyDescent="0.45">
      <c r="A10" s="33" t="s">
        <v>183</v>
      </c>
      <c r="B10" s="36" t="s">
        <v>184</v>
      </c>
      <c r="C10" s="35" t="s">
        <v>185</v>
      </c>
      <c r="D10" s="62" t="s">
        <v>186</v>
      </c>
      <c r="E10" s="63" t="s">
        <v>187</v>
      </c>
      <c r="F10" s="64" t="s">
        <v>188</v>
      </c>
      <c r="G10" s="65" t="s">
        <v>189</v>
      </c>
      <c r="H10" s="66" t="s">
        <v>190</v>
      </c>
      <c r="I10" s="67" t="s">
        <v>191</v>
      </c>
      <c r="J10" s="68" t="s">
        <v>192</v>
      </c>
      <c r="K10" s="69" t="s">
        <v>193</v>
      </c>
      <c r="L10" s="70" t="s">
        <v>194</v>
      </c>
      <c r="M10" s="71" t="s">
        <v>195</v>
      </c>
      <c r="N10" s="72" t="s">
        <v>196</v>
      </c>
    </row>
    <row r="11" spans="1:14" x14ac:dyDescent="0.45">
      <c r="A11" s="33" t="s">
        <v>197</v>
      </c>
      <c r="B11" s="36" t="s">
        <v>198</v>
      </c>
      <c r="C11" s="35" t="s">
        <v>199</v>
      </c>
      <c r="D11" s="62" t="s">
        <v>200</v>
      </c>
      <c r="E11" s="63" t="s">
        <v>201</v>
      </c>
      <c r="F11" s="64" t="s">
        <v>202</v>
      </c>
      <c r="G11" s="65" t="s">
        <v>203</v>
      </c>
      <c r="H11" s="66" t="s">
        <v>204</v>
      </c>
      <c r="I11" s="67" t="s">
        <v>205</v>
      </c>
      <c r="J11" s="68" t="s">
        <v>206</v>
      </c>
      <c r="K11" s="69" t="s">
        <v>207</v>
      </c>
      <c r="L11" s="70" t="s">
        <v>208</v>
      </c>
      <c r="M11" s="71" t="s">
        <v>209</v>
      </c>
      <c r="N11" s="72" t="s">
        <v>210</v>
      </c>
    </row>
    <row r="12" spans="1:14" x14ac:dyDescent="0.45">
      <c r="A12" s="33" t="s">
        <v>211</v>
      </c>
      <c r="B12" s="36" t="s">
        <v>212</v>
      </c>
      <c r="C12" s="35" t="s">
        <v>213</v>
      </c>
      <c r="D12" s="62" t="s">
        <v>214</v>
      </c>
      <c r="E12" s="63" t="s">
        <v>215</v>
      </c>
      <c r="F12" s="64" t="s">
        <v>216</v>
      </c>
      <c r="G12" s="65" t="s">
        <v>217</v>
      </c>
      <c r="H12" s="66" t="s">
        <v>218</v>
      </c>
      <c r="I12" s="67" t="s">
        <v>219</v>
      </c>
      <c r="J12" s="68" t="s">
        <v>220</v>
      </c>
      <c r="K12" s="69" t="s">
        <v>221</v>
      </c>
      <c r="L12" s="70" t="s">
        <v>222</v>
      </c>
      <c r="M12" s="71" t="s">
        <v>223</v>
      </c>
      <c r="N12" s="72" t="s">
        <v>224</v>
      </c>
    </row>
    <row r="13" spans="1:14" x14ac:dyDescent="0.45">
      <c r="A13" s="33" t="s">
        <v>225</v>
      </c>
      <c r="B13" s="36" t="s">
        <v>226</v>
      </c>
      <c r="C13" s="35" t="s">
        <v>227</v>
      </c>
      <c r="D13" s="62" t="s">
        <v>228</v>
      </c>
      <c r="E13" s="63" t="s">
        <v>229</v>
      </c>
      <c r="F13" s="64" t="s">
        <v>230</v>
      </c>
      <c r="G13" s="65" t="s">
        <v>231</v>
      </c>
      <c r="H13" s="66" t="s">
        <v>232</v>
      </c>
      <c r="I13" s="67" t="s">
        <v>233</v>
      </c>
      <c r="J13" s="68" t="s">
        <v>234</v>
      </c>
      <c r="K13" s="69" t="s">
        <v>235</v>
      </c>
      <c r="L13" s="70" t="s">
        <v>236</v>
      </c>
      <c r="M13" s="71" t="s">
        <v>237</v>
      </c>
      <c r="N13" s="72" t="s">
        <v>238</v>
      </c>
    </row>
    <row r="14" spans="1:14" x14ac:dyDescent="0.45">
      <c r="A14" s="33" t="s">
        <v>239</v>
      </c>
      <c r="B14" s="36" t="s">
        <v>240</v>
      </c>
      <c r="C14" s="35" t="s">
        <v>241</v>
      </c>
      <c r="D14" s="62" t="s">
        <v>199</v>
      </c>
      <c r="E14" s="63" t="s">
        <v>242</v>
      </c>
      <c r="F14" s="64" t="s">
        <v>201</v>
      </c>
      <c r="G14" s="65" t="s">
        <v>243</v>
      </c>
      <c r="H14" s="66" t="s">
        <v>202</v>
      </c>
      <c r="I14" s="67" t="s">
        <v>203</v>
      </c>
      <c r="J14" s="68" t="s">
        <v>244</v>
      </c>
      <c r="K14" s="69" t="s">
        <v>245</v>
      </c>
      <c r="L14" s="70" t="s">
        <v>205</v>
      </c>
      <c r="M14" s="71" t="s">
        <v>246</v>
      </c>
      <c r="N14" s="72" t="s">
        <v>247</v>
      </c>
    </row>
    <row r="15" spans="1:14" x14ac:dyDescent="0.45">
      <c r="A15" s="33" t="s">
        <v>248</v>
      </c>
      <c r="B15" s="36" t="s">
        <v>249</v>
      </c>
      <c r="C15" s="35" t="s">
        <v>250</v>
      </c>
      <c r="D15" s="62" t="s">
        <v>157</v>
      </c>
      <c r="E15" s="63" t="s">
        <v>251</v>
      </c>
      <c r="F15" s="64" t="s">
        <v>158</v>
      </c>
      <c r="G15" s="65" t="s">
        <v>252</v>
      </c>
      <c r="H15" s="66" t="s">
        <v>253</v>
      </c>
      <c r="I15" s="67" t="s">
        <v>254</v>
      </c>
      <c r="J15" s="68" t="s">
        <v>255</v>
      </c>
      <c r="K15" s="69" t="s">
        <v>256</v>
      </c>
      <c r="L15" s="70" t="s">
        <v>257</v>
      </c>
      <c r="M15" s="71" t="s">
        <v>206</v>
      </c>
      <c r="N15" s="72" t="s">
        <v>258</v>
      </c>
    </row>
    <row r="16" spans="1:14" x14ac:dyDescent="0.45">
      <c r="A16" s="33" t="s">
        <v>259</v>
      </c>
      <c r="B16" s="36" t="s">
        <v>260</v>
      </c>
      <c r="C16" s="35" t="s">
        <v>261</v>
      </c>
      <c r="D16" s="62" t="s">
        <v>262</v>
      </c>
      <c r="E16" s="63" t="s">
        <v>263</v>
      </c>
      <c r="F16" s="64" t="s">
        <v>264</v>
      </c>
      <c r="G16" s="65" t="s">
        <v>265</v>
      </c>
      <c r="H16" s="66" t="s">
        <v>266</v>
      </c>
      <c r="I16" s="67" t="s">
        <v>267</v>
      </c>
      <c r="J16" s="68" t="s">
        <v>232</v>
      </c>
      <c r="K16" s="69" t="s">
        <v>268</v>
      </c>
      <c r="L16" s="70" t="s">
        <v>269</v>
      </c>
      <c r="M16" s="71" t="s">
        <v>270</v>
      </c>
      <c r="N16" s="72" t="s">
        <v>271</v>
      </c>
    </row>
    <row r="17" spans="1:14" x14ac:dyDescent="0.45">
      <c r="A17" s="33" t="s">
        <v>272</v>
      </c>
      <c r="B17" s="36" t="s">
        <v>273</v>
      </c>
      <c r="C17" s="37" t="s">
        <v>274</v>
      </c>
      <c r="D17" s="62" t="s">
        <v>275</v>
      </c>
      <c r="E17" s="63" t="s">
        <v>276</v>
      </c>
      <c r="F17" s="64" t="s">
        <v>277</v>
      </c>
      <c r="G17" s="65" t="s">
        <v>278</v>
      </c>
      <c r="H17" s="66" t="s">
        <v>279</v>
      </c>
      <c r="I17" s="67" t="s">
        <v>280</v>
      </c>
      <c r="J17" s="68" t="s">
        <v>281</v>
      </c>
      <c r="K17" s="69" t="s">
        <v>282</v>
      </c>
      <c r="L17" s="70" t="s">
        <v>283</v>
      </c>
      <c r="M17" s="71" t="s">
        <v>284</v>
      </c>
      <c r="N17" s="72" t="s">
        <v>285</v>
      </c>
    </row>
    <row r="18" spans="1:14" x14ac:dyDescent="0.45">
      <c r="A18" s="33" t="s">
        <v>286</v>
      </c>
      <c r="B18" s="36" t="s">
        <v>287</v>
      </c>
      <c r="C18" s="37" t="s">
        <v>274</v>
      </c>
      <c r="D18" s="62" t="s">
        <v>170</v>
      </c>
      <c r="E18" s="63" t="s">
        <v>288</v>
      </c>
      <c r="F18" s="64" t="s">
        <v>289</v>
      </c>
      <c r="G18" s="65" t="s">
        <v>290</v>
      </c>
      <c r="H18" s="66" t="s">
        <v>291</v>
      </c>
      <c r="I18" s="67" t="s">
        <v>292</v>
      </c>
      <c r="J18" s="68" t="s">
        <v>102</v>
      </c>
      <c r="K18" s="69" t="s">
        <v>293</v>
      </c>
      <c r="L18" s="70" t="s">
        <v>294</v>
      </c>
      <c r="M18" s="71" t="s">
        <v>295</v>
      </c>
      <c r="N18" s="72" t="s">
        <v>296</v>
      </c>
    </row>
    <row r="19" spans="1:14" x14ac:dyDescent="0.45">
      <c r="A19" s="33" t="s">
        <v>297</v>
      </c>
      <c r="B19" s="36" t="s">
        <v>298</v>
      </c>
      <c r="C19" s="37" t="s">
        <v>299</v>
      </c>
      <c r="D19" s="62" t="s">
        <v>300</v>
      </c>
      <c r="E19" s="63" t="s">
        <v>301</v>
      </c>
      <c r="F19" s="64" t="s">
        <v>302</v>
      </c>
      <c r="G19" s="65" t="s">
        <v>303</v>
      </c>
      <c r="H19" s="66" t="s">
        <v>304</v>
      </c>
      <c r="I19" s="67" t="s">
        <v>305</v>
      </c>
      <c r="J19" s="68" t="s">
        <v>306</v>
      </c>
      <c r="K19" s="69" t="s">
        <v>307</v>
      </c>
      <c r="L19" s="70" t="s">
        <v>308</v>
      </c>
      <c r="M19" s="71" t="s">
        <v>309</v>
      </c>
      <c r="N19" s="72" t="s">
        <v>310</v>
      </c>
    </row>
    <row r="20" spans="1:14" x14ac:dyDescent="0.45">
      <c r="A20" s="33" t="s">
        <v>311</v>
      </c>
      <c r="B20" s="36" t="s">
        <v>312</v>
      </c>
      <c r="C20" s="37" t="s">
        <v>313</v>
      </c>
      <c r="D20" s="62" t="s">
        <v>314</v>
      </c>
      <c r="E20" s="63" t="s">
        <v>315</v>
      </c>
      <c r="F20" s="64" t="s">
        <v>316</v>
      </c>
      <c r="G20" s="65" t="s">
        <v>317</v>
      </c>
      <c r="H20" s="66" t="s">
        <v>318</v>
      </c>
      <c r="I20" s="67" t="s">
        <v>319</v>
      </c>
      <c r="J20" s="68" t="s">
        <v>320</v>
      </c>
      <c r="K20" s="69" t="s">
        <v>321</v>
      </c>
      <c r="L20" s="70" t="s">
        <v>322</v>
      </c>
      <c r="M20" s="71" t="s">
        <v>323</v>
      </c>
      <c r="N20" s="72" t="s">
        <v>324</v>
      </c>
    </row>
    <row r="21" spans="1:14" x14ac:dyDescent="0.45">
      <c r="A21" s="33" t="s">
        <v>325</v>
      </c>
      <c r="B21" s="36" t="s">
        <v>312</v>
      </c>
      <c r="C21" s="37" t="s">
        <v>212</v>
      </c>
      <c r="D21" s="62" t="s">
        <v>326</v>
      </c>
      <c r="E21" s="63" t="s">
        <v>213</v>
      </c>
      <c r="F21" s="64" t="s">
        <v>327</v>
      </c>
      <c r="G21" s="65" t="s">
        <v>328</v>
      </c>
      <c r="H21" s="66" t="s">
        <v>329</v>
      </c>
      <c r="I21" s="67" t="s">
        <v>330</v>
      </c>
      <c r="J21" s="68" t="s">
        <v>331</v>
      </c>
      <c r="K21" s="69" t="s">
        <v>332</v>
      </c>
      <c r="L21" s="70" t="s">
        <v>333</v>
      </c>
      <c r="M21" s="71" t="s">
        <v>334</v>
      </c>
      <c r="N21" s="72" t="s">
        <v>335</v>
      </c>
    </row>
    <row r="22" spans="1:14" x14ac:dyDescent="0.45">
      <c r="A22" s="33" t="s">
        <v>336</v>
      </c>
      <c r="B22" s="36" t="s">
        <v>337</v>
      </c>
      <c r="C22" s="37" t="s">
        <v>226</v>
      </c>
      <c r="D22" s="62" t="s">
        <v>338</v>
      </c>
      <c r="E22" s="63" t="s">
        <v>339</v>
      </c>
      <c r="F22" s="64" t="s">
        <v>340</v>
      </c>
      <c r="G22" s="65" t="s">
        <v>341</v>
      </c>
      <c r="H22" s="66" t="s">
        <v>342</v>
      </c>
      <c r="I22" s="67" t="s">
        <v>343</v>
      </c>
      <c r="J22" s="68" t="s">
        <v>344</v>
      </c>
      <c r="K22" s="69" t="s">
        <v>345</v>
      </c>
      <c r="L22" s="70" t="s">
        <v>346</v>
      </c>
      <c r="M22" s="71" t="s">
        <v>347</v>
      </c>
      <c r="N22" s="72" t="s">
        <v>348</v>
      </c>
    </row>
    <row r="23" spans="1:14" x14ac:dyDescent="0.45">
      <c r="A23" s="33" t="s">
        <v>349</v>
      </c>
      <c r="B23" s="36" t="s">
        <v>350</v>
      </c>
      <c r="C23" s="37" t="s">
        <v>351</v>
      </c>
      <c r="D23" s="62" t="s">
        <v>261</v>
      </c>
      <c r="E23" s="63" t="s">
        <v>300</v>
      </c>
      <c r="F23" s="64" t="s">
        <v>352</v>
      </c>
      <c r="G23" s="65" t="s">
        <v>353</v>
      </c>
      <c r="H23" s="66" t="s">
        <v>354</v>
      </c>
      <c r="I23" s="67" t="s">
        <v>355</v>
      </c>
      <c r="J23" s="68" t="s">
        <v>356</v>
      </c>
      <c r="K23" s="69" t="s">
        <v>159</v>
      </c>
      <c r="L23" s="70" t="s">
        <v>357</v>
      </c>
      <c r="M23" s="71" t="s">
        <v>358</v>
      </c>
      <c r="N23" s="72" t="s">
        <v>359</v>
      </c>
    </row>
    <row r="24" spans="1:14" x14ac:dyDescent="0.45">
      <c r="A24" s="33" t="s">
        <v>360</v>
      </c>
      <c r="B24" s="36" t="s">
        <v>350</v>
      </c>
      <c r="C24" s="37" t="s">
        <v>351</v>
      </c>
      <c r="D24" s="62" t="s">
        <v>261</v>
      </c>
      <c r="E24" s="63" t="s">
        <v>361</v>
      </c>
      <c r="F24" s="64" t="s">
        <v>263</v>
      </c>
      <c r="G24" s="65" t="s">
        <v>115</v>
      </c>
      <c r="H24" s="66" t="s">
        <v>264</v>
      </c>
      <c r="I24" s="67" t="s">
        <v>265</v>
      </c>
      <c r="J24" s="68" t="s">
        <v>230</v>
      </c>
      <c r="K24" s="69" t="s">
        <v>319</v>
      </c>
      <c r="L24" s="70" t="s">
        <v>267</v>
      </c>
      <c r="M24" s="71" t="s">
        <v>362</v>
      </c>
      <c r="N24" s="72" t="s">
        <v>363</v>
      </c>
    </row>
    <row r="25" spans="1:14" x14ac:dyDescent="0.45">
      <c r="A25" s="33" t="s">
        <v>75</v>
      </c>
      <c r="B25" s="36" t="s">
        <v>350</v>
      </c>
      <c r="C25" s="37" t="s">
        <v>364</v>
      </c>
      <c r="D25" s="62" t="s">
        <v>365</v>
      </c>
      <c r="E25" s="63" t="s">
        <v>366</v>
      </c>
      <c r="F25" s="64" t="s">
        <v>367</v>
      </c>
      <c r="G25" s="65" t="s">
        <v>368</v>
      </c>
      <c r="H25" s="66" t="s">
        <v>369</v>
      </c>
      <c r="I25" s="67" t="s">
        <v>370</v>
      </c>
      <c r="J25" s="68" t="s">
        <v>172</v>
      </c>
      <c r="K25" s="69" t="s">
        <v>371</v>
      </c>
      <c r="L25" s="70" t="s">
        <v>372</v>
      </c>
      <c r="M25" s="71" t="s">
        <v>373</v>
      </c>
      <c r="N25" s="72" t="s">
        <v>374</v>
      </c>
    </row>
    <row r="26" spans="1:14" x14ac:dyDescent="0.45">
      <c r="A26" s="33" t="s">
        <v>375</v>
      </c>
      <c r="B26" s="36" t="s">
        <v>376</v>
      </c>
      <c r="C26" s="37" t="s">
        <v>364</v>
      </c>
      <c r="D26" s="62" t="s">
        <v>198</v>
      </c>
      <c r="E26" s="63" t="s">
        <v>241</v>
      </c>
      <c r="F26" s="64" t="s">
        <v>377</v>
      </c>
      <c r="G26" s="65" t="s">
        <v>242</v>
      </c>
      <c r="H26" s="66" t="s">
        <v>200</v>
      </c>
      <c r="I26" s="67" t="s">
        <v>201</v>
      </c>
      <c r="J26" s="68" t="s">
        <v>378</v>
      </c>
      <c r="K26" s="69" t="s">
        <v>344</v>
      </c>
      <c r="L26" s="70" t="s">
        <v>379</v>
      </c>
      <c r="M26" s="71" t="s">
        <v>380</v>
      </c>
      <c r="N26" s="72" t="s">
        <v>381</v>
      </c>
    </row>
    <row r="27" spans="1:14" x14ac:dyDescent="0.45">
      <c r="A27" s="33" t="s">
        <v>382</v>
      </c>
      <c r="B27" s="36" t="s">
        <v>383</v>
      </c>
      <c r="C27" s="37" t="s">
        <v>384</v>
      </c>
      <c r="D27" s="62" t="s">
        <v>385</v>
      </c>
      <c r="E27" s="63" t="s">
        <v>386</v>
      </c>
      <c r="F27" s="64" t="s">
        <v>387</v>
      </c>
      <c r="G27" s="65" t="s">
        <v>388</v>
      </c>
      <c r="H27" s="66" t="s">
        <v>353</v>
      </c>
      <c r="I27" s="67" t="s">
        <v>389</v>
      </c>
      <c r="J27" s="68" t="s">
        <v>390</v>
      </c>
      <c r="K27" s="69" t="s">
        <v>391</v>
      </c>
      <c r="L27" s="70" t="s">
        <v>392</v>
      </c>
      <c r="M27" s="71" t="s">
        <v>393</v>
      </c>
      <c r="N27" s="72" t="s">
        <v>394</v>
      </c>
    </row>
    <row r="28" spans="1:14" x14ac:dyDescent="0.45">
      <c r="A28" s="33" t="s">
        <v>77</v>
      </c>
      <c r="B28" s="36" t="s">
        <v>395</v>
      </c>
      <c r="C28" s="37" t="s">
        <v>249</v>
      </c>
      <c r="D28" s="62" t="s">
        <v>313</v>
      </c>
      <c r="E28" s="63" t="s">
        <v>396</v>
      </c>
      <c r="F28" s="64" t="s">
        <v>397</v>
      </c>
      <c r="G28" s="65" t="s">
        <v>398</v>
      </c>
      <c r="H28" s="66" t="s">
        <v>242</v>
      </c>
      <c r="I28" s="67" t="s">
        <v>399</v>
      </c>
      <c r="J28" s="68" t="s">
        <v>87</v>
      </c>
      <c r="K28" s="69" t="s">
        <v>400</v>
      </c>
      <c r="L28" s="70" t="s">
        <v>243</v>
      </c>
      <c r="M28" s="71" t="s">
        <v>401</v>
      </c>
      <c r="N28" s="72" t="s">
        <v>334</v>
      </c>
    </row>
    <row r="29" spans="1:14" x14ac:dyDescent="0.45">
      <c r="A29" s="33" t="s">
        <v>402</v>
      </c>
      <c r="B29" s="36" t="s">
        <v>395</v>
      </c>
      <c r="C29" s="37" t="s">
        <v>249</v>
      </c>
      <c r="D29" s="62" t="s">
        <v>313</v>
      </c>
      <c r="E29" s="63" t="s">
        <v>250</v>
      </c>
      <c r="F29" s="64" t="s">
        <v>157</v>
      </c>
      <c r="G29" s="65" t="s">
        <v>251</v>
      </c>
      <c r="H29" s="66" t="s">
        <v>403</v>
      </c>
      <c r="I29" s="67" t="s">
        <v>158</v>
      </c>
      <c r="J29" s="68" t="s">
        <v>404</v>
      </c>
      <c r="K29" s="69" t="s">
        <v>291</v>
      </c>
      <c r="L29" s="70" t="s">
        <v>159</v>
      </c>
      <c r="M29" s="71" t="s">
        <v>332</v>
      </c>
      <c r="N29" s="72" t="s">
        <v>405</v>
      </c>
    </row>
    <row r="30" spans="1:14" x14ac:dyDescent="0.45">
      <c r="A30" s="33" t="s">
        <v>406</v>
      </c>
      <c r="B30" s="36" t="s">
        <v>407</v>
      </c>
      <c r="C30" s="37" t="s">
        <v>408</v>
      </c>
      <c r="D30" s="62" t="s">
        <v>409</v>
      </c>
      <c r="E30" s="63" t="s">
        <v>410</v>
      </c>
      <c r="F30" s="64" t="s">
        <v>411</v>
      </c>
      <c r="G30" s="65" t="s">
        <v>412</v>
      </c>
      <c r="H30" s="66" t="s">
        <v>413</v>
      </c>
      <c r="I30" s="67" t="s">
        <v>414</v>
      </c>
      <c r="J30" s="68" t="s">
        <v>415</v>
      </c>
      <c r="K30" s="69" t="s">
        <v>416</v>
      </c>
      <c r="L30" s="70" t="s">
        <v>344</v>
      </c>
      <c r="M30" s="71" t="s">
        <v>417</v>
      </c>
      <c r="N30" s="72" t="s">
        <v>418</v>
      </c>
    </row>
    <row r="31" spans="1:14" x14ac:dyDescent="0.45">
      <c r="A31" s="33" t="s">
        <v>419</v>
      </c>
      <c r="B31" s="36" t="s">
        <v>407</v>
      </c>
      <c r="C31" s="37" t="s">
        <v>408</v>
      </c>
      <c r="D31" s="62" t="s">
        <v>420</v>
      </c>
      <c r="E31" s="63" t="s">
        <v>421</v>
      </c>
      <c r="F31" s="64" t="s">
        <v>422</v>
      </c>
      <c r="G31" s="65" t="s">
        <v>423</v>
      </c>
      <c r="H31" s="66" t="s">
        <v>424</v>
      </c>
      <c r="I31" s="67" t="s">
        <v>425</v>
      </c>
      <c r="J31" s="68" t="s">
        <v>399</v>
      </c>
      <c r="K31" s="69" t="s">
        <v>426</v>
      </c>
      <c r="L31" s="70" t="s">
        <v>427</v>
      </c>
      <c r="M31" s="71" t="s">
        <v>428</v>
      </c>
      <c r="N31" s="72" t="s">
        <v>429</v>
      </c>
    </row>
    <row r="32" spans="1:14" x14ac:dyDescent="0.45">
      <c r="A32" s="33" t="s">
        <v>430</v>
      </c>
      <c r="B32" s="36" t="s">
        <v>431</v>
      </c>
      <c r="C32" s="37" t="s">
        <v>273</v>
      </c>
      <c r="D32" s="62" t="s">
        <v>226</v>
      </c>
      <c r="E32" s="63" t="s">
        <v>365</v>
      </c>
      <c r="F32" s="64" t="s">
        <v>227</v>
      </c>
      <c r="G32" s="65" t="s">
        <v>367</v>
      </c>
      <c r="H32" s="66" t="s">
        <v>228</v>
      </c>
      <c r="I32" s="67" t="s">
        <v>369</v>
      </c>
      <c r="J32" s="68" t="s">
        <v>425</v>
      </c>
      <c r="K32" s="69" t="s">
        <v>303</v>
      </c>
      <c r="L32" s="70" t="s">
        <v>432</v>
      </c>
      <c r="M32" s="71" t="s">
        <v>433</v>
      </c>
      <c r="N32" s="72" t="s">
        <v>434</v>
      </c>
    </row>
    <row r="33" spans="1:14" x14ac:dyDescent="0.45">
      <c r="A33" s="33" t="s">
        <v>435</v>
      </c>
      <c r="B33" s="36" t="s">
        <v>436</v>
      </c>
      <c r="C33" s="37" t="s">
        <v>298</v>
      </c>
      <c r="D33" s="62" t="s">
        <v>437</v>
      </c>
      <c r="E33" s="63" t="s">
        <v>385</v>
      </c>
      <c r="F33" s="64" t="s">
        <v>361</v>
      </c>
      <c r="G33" s="65" t="s">
        <v>438</v>
      </c>
      <c r="H33" s="66" t="s">
        <v>143</v>
      </c>
      <c r="I33" s="67" t="s">
        <v>439</v>
      </c>
      <c r="J33" s="68" t="s">
        <v>229</v>
      </c>
      <c r="K33" s="69" t="s">
        <v>215</v>
      </c>
      <c r="L33" s="70" t="s">
        <v>144</v>
      </c>
      <c r="M33" s="71" t="s">
        <v>440</v>
      </c>
      <c r="N33" s="72" t="s">
        <v>441</v>
      </c>
    </row>
    <row r="34" spans="1:14" x14ac:dyDescent="0.45">
      <c r="A34" s="33" t="s">
        <v>442</v>
      </c>
      <c r="B34" s="36" t="s">
        <v>443</v>
      </c>
      <c r="C34" s="37" t="s">
        <v>444</v>
      </c>
      <c r="D34" s="62" t="s">
        <v>445</v>
      </c>
      <c r="E34" s="63" t="s">
        <v>446</v>
      </c>
      <c r="F34" s="64" t="s">
        <v>447</v>
      </c>
      <c r="G34" s="65" t="s">
        <v>448</v>
      </c>
      <c r="H34" s="66" t="s">
        <v>301</v>
      </c>
      <c r="I34" s="67" t="s">
        <v>449</v>
      </c>
      <c r="J34" s="68" t="s">
        <v>450</v>
      </c>
      <c r="K34" s="69" t="s">
        <v>451</v>
      </c>
      <c r="L34" s="70" t="s">
        <v>303</v>
      </c>
      <c r="M34" s="71" t="s">
        <v>452</v>
      </c>
      <c r="N34" s="72" t="s">
        <v>453</v>
      </c>
    </row>
    <row r="35" spans="1:14" x14ac:dyDescent="0.45">
      <c r="A35" s="33" t="s">
        <v>454</v>
      </c>
      <c r="B35" s="36" t="s">
        <v>455</v>
      </c>
      <c r="C35" s="37" t="s">
        <v>456</v>
      </c>
      <c r="D35" s="62" t="s">
        <v>249</v>
      </c>
      <c r="E35" s="63" t="s">
        <v>457</v>
      </c>
      <c r="F35" s="64" t="s">
        <v>250</v>
      </c>
      <c r="G35" s="65" t="s">
        <v>458</v>
      </c>
      <c r="H35" s="66" t="s">
        <v>315</v>
      </c>
      <c r="I35" s="67" t="s">
        <v>459</v>
      </c>
      <c r="J35" s="68" t="s">
        <v>460</v>
      </c>
      <c r="K35" s="69" t="s">
        <v>171</v>
      </c>
      <c r="L35" s="70" t="s">
        <v>461</v>
      </c>
      <c r="M35" s="71" t="s">
        <v>462</v>
      </c>
      <c r="N35" s="72" t="s">
        <v>463</v>
      </c>
    </row>
    <row r="36" spans="1:14" x14ac:dyDescent="0.45">
      <c r="A36" s="33" t="s">
        <v>82</v>
      </c>
      <c r="B36" s="36" t="s">
        <v>464</v>
      </c>
      <c r="C36" s="37" t="s">
        <v>350</v>
      </c>
      <c r="D36" s="62" t="s">
        <v>465</v>
      </c>
      <c r="E36" s="63" t="s">
        <v>351</v>
      </c>
      <c r="F36" s="64" t="s">
        <v>261</v>
      </c>
      <c r="G36" s="65" t="s">
        <v>300</v>
      </c>
      <c r="H36" s="66" t="s">
        <v>466</v>
      </c>
      <c r="I36" s="67" t="s">
        <v>352</v>
      </c>
      <c r="J36" s="68" t="s">
        <v>340</v>
      </c>
      <c r="K36" s="69" t="s">
        <v>242</v>
      </c>
      <c r="L36" s="70" t="s">
        <v>354</v>
      </c>
      <c r="M36" s="71" t="s">
        <v>467</v>
      </c>
      <c r="N36" s="72" t="s">
        <v>463</v>
      </c>
    </row>
    <row r="37" spans="1:14" x14ac:dyDescent="0.45">
      <c r="A37" s="33" t="s">
        <v>468</v>
      </c>
      <c r="B37" s="36" t="s">
        <v>464</v>
      </c>
      <c r="C37" s="37" t="s">
        <v>350</v>
      </c>
      <c r="D37" s="62" t="s">
        <v>465</v>
      </c>
      <c r="E37" s="63" t="s">
        <v>351</v>
      </c>
      <c r="F37" s="64" t="s">
        <v>261</v>
      </c>
      <c r="G37" s="65" t="s">
        <v>300</v>
      </c>
      <c r="H37" s="66" t="s">
        <v>466</v>
      </c>
      <c r="I37" s="67" t="s">
        <v>352</v>
      </c>
      <c r="J37" s="68" t="s">
        <v>340</v>
      </c>
      <c r="K37" s="69" t="s">
        <v>242</v>
      </c>
      <c r="L37" s="70" t="s">
        <v>354</v>
      </c>
      <c r="M37" s="71" t="s">
        <v>467</v>
      </c>
      <c r="N37" s="72" t="s">
        <v>469</v>
      </c>
    </row>
    <row r="38" spans="1:14" x14ac:dyDescent="0.45">
      <c r="A38" s="33" t="s">
        <v>470</v>
      </c>
      <c r="B38" s="36" t="s">
        <v>471</v>
      </c>
      <c r="C38" s="37" t="s">
        <v>383</v>
      </c>
      <c r="D38" s="62" t="s">
        <v>298</v>
      </c>
      <c r="E38" s="63" t="s">
        <v>384</v>
      </c>
      <c r="F38" s="64" t="s">
        <v>299</v>
      </c>
      <c r="G38" s="65" t="s">
        <v>447</v>
      </c>
      <c r="H38" s="66" t="s">
        <v>300</v>
      </c>
      <c r="I38" s="67" t="s">
        <v>387</v>
      </c>
      <c r="J38" s="68" t="s">
        <v>472</v>
      </c>
      <c r="K38" s="69" t="s">
        <v>398</v>
      </c>
      <c r="L38" s="70" t="s">
        <v>473</v>
      </c>
      <c r="M38" s="71" t="s">
        <v>342</v>
      </c>
      <c r="N38" s="72" t="s">
        <v>474</v>
      </c>
    </row>
    <row r="39" spans="1:14" x14ac:dyDescent="0.45">
      <c r="A39" s="33" t="s">
        <v>80</v>
      </c>
      <c r="B39" s="36" t="s">
        <v>475</v>
      </c>
      <c r="C39" s="37" t="s">
        <v>383</v>
      </c>
      <c r="D39" s="62" t="s">
        <v>298</v>
      </c>
      <c r="E39" s="63" t="s">
        <v>384</v>
      </c>
      <c r="F39" s="64" t="s">
        <v>476</v>
      </c>
      <c r="G39" s="65" t="s">
        <v>477</v>
      </c>
      <c r="H39" s="66" t="s">
        <v>478</v>
      </c>
      <c r="I39" s="67" t="s">
        <v>438</v>
      </c>
      <c r="J39" s="68" t="s">
        <v>199</v>
      </c>
      <c r="K39" s="69" t="s">
        <v>340</v>
      </c>
      <c r="L39" s="70" t="s">
        <v>479</v>
      </c>
      <c r="M39" s="71" t="s">
        <v>480</v>
      </c>
      <c r="N39" s="72" t="s">
        <v>481</v>
      </c>
    </row>
    <row r="40" spans="1:14" x14ac:dyDescent="0.45">
      <c r="A40" s="33" t="s">
        <v>482</v>
      </c>
      <c r="B40" s="36" t="s">
        <v>483</v>
      </c>
      <c r="C40" s="37" t="s">
        <v>407</v>
      </c>
      <c r="D40" s="62" t="s">
        <v>444</v>
      </c>
      <c r="E40" s="63" t="s">
        <v>408</v>
      </c>
      <c r="F40" s="64" t="s">
        <v>409</v>
      </c>
      <c r="G40" s="65" t="s">
        <v>410</v>
      </c>
      <c r="H40" s="66" t="s">
        <v>477</v>
      </c>
      <c r="I40" s="67" t="s">
        <v>422</v>
      </c>
      <c r="J40" s="68" t="s">
        <v>397</v>
      </c>
      <c r="K40" s="69" t="s">
        <v>484</v>
      </c>
      <c r="L40" s="70" t="s">
        <v>485</v>
      </c>
      <c r="M40" s="71" t="s">
        <v>229</v>
      </c>
      <c r="N40" s="72" t="s">
        <v>172</v>
      </c>
    </row>
    <row r="41" spans="1:14" x14ac:dyDescent="0.45">
      <c r="A41" s="33" t="s">
        <v>486</v>
      </c>
      <c r="B41" s="36" t="s">
        <v>487</v>
      </c>
      <c r="C41" s="37" t="s">
        <v>431</v>
      </c>
      <c r="D41" s="62" t="s">
        <v>456</v>
      </c>
      <c r="E41" s="63" t="s">
        <v>465</v>
      </c>
      <c r="F41" s="64" t="s">
        <v>488</v>
      </c>
      <c r="G41" s="65" t="s">
        <v>489</v>
      </c>
      <c r="H41" s="66" t="s">
        <v>184</v>
      </c>
      <c r="I41" s="67" t="s">
        <v>490</v>
      </c>
      <c r="J41" s="68" t="s">
        <v>315</v>
      </c>
      <c r="K41" s="69" t="s">
        <v>377</v>
      </c>
      <c r="L41" s="70" t="s">
        <v>491</v>
      </c>
      <c r="M41" s="71" t="s">
        <v>289</v>
      </c>
      <c r="N41" s="72" t="s">
        <v>462</v>
      </c>
    </row>
    <row r="42" spans="1:14" x14ac:dyDescent="0.45">
      <c r="A42" s="33" t="s">
        <v>492</v>
      </c>
      <c r="B42" s="33"/>
      <c r="C42" s="37" t="s">
        <v>436</v>
      </c>
      <c r="D42" s="62" t="s">
        <v>350</v>
      </c>
      <c r="E42" s="63" t="s">
        <v>298</v>
      </c>
      <c r="F42" s="64" t="s">
        <v>437</v>
      </c>
      <c r="G42" s="65" t="s">
        <v>476</v>
      </c>
      <c r="H42" s="66" t="s">
        <v>493</v>
      </c>
      <c r="I42" s="67" t="s">
        <v>478</v>
      </c>
      <c r="J42" s="68" t="s">
        <v>275</v>
      </c>
      <c r="K42" s="69" t="s">
        <v>494</v>
      </c>
      <c r="L42" s="70" t="s">
        <v>484</v>
      </c>
      <c r="M42" s="71" t="s">
        <v>460</v>
      </c>
      <c r="N42" s="72" t="s">
        <v>495</v>
      </c>
    </row>
    <row r="43" spans="1:14" x14ac:dyDescent="0.45">
      <c r="A43" s="33" t="s">
        <v>76</v>
      </c>
      <c r="B43" s="33"/>
      <c r="C43" s="37" t="s">
        <v>443</v>
      </c>
      <c r="D43" s="62" t="s">
        <v>383</v>
      </c>
      <c r="E43" s="63" t="s">
        <v>444</v>
      </c>
      <c r="F43" s="64" t="s">
        <v>496</v>
      </c>
      <c r="G43" s="65" t="s">
        <v>420</v>
      </c>
      <c r="H43" s="66" t="s">
        <v>476</v>
      </c>
      <c r="I43" s="67" t="s">
        <v>477</v>
      </c>
      <c r="J43" s="68" t="s">
        <v>241</v>
      </c>
      <c r="K43" s="69" t="s">
        <v>227</v>
      </c>
      <c r="L43" s="70" t="s">
        <v>497</v>
      </c>
      <c r="M43" s="71" t="s">
        <v>498</v>
      </c>
      <c r="N43" s="72" t="s">
        <v>499</v>
      </c>
    </row>
    <row r="44" spans="1:14" x14ac:dyDescent="0.45">
      <c r="A44" s="33" t="s">
        <v>73</v>
      </c>
      <c r="B44" s="33"/>
      <c r="C44" s="37" t="s">
        <v>455</v>
      </c>
      <c r="D44" s="62" t="s">
        <v>407</v>
      </c>
      <c r="E44" s="63" t="s">
        <v>500</v>
      </c>
      <c r="F44" s="64" t="s">
        <v>408</v>
      </c>
      <c r="G44" s="65" t="s">
        <v>501</v>
      </c>
      <c r="H44" s="66" t="s">
        <v>409</v>
      </c>
      <c r="I44" s="67" t="s">
        <v>410</v>
      </c>
      <c r="J44" s="68" t="s">
        <v>184</v>
      </c>
      <c r="K44" s="69" t="s">
        <v>478</v>
      </c>
      <c r="L44" s="70" t="s">
        <v>411</v>
      </c>
      <c r="M44" s="71" t="s">
        <v>472</v>
      </c>
      <c r="N44" s="72" t="s">
        <v>502</v>
      </c>
    </row>
    <row r="45" spans="1:14" x14ac:dyDescent="0.45">
      <c r="A45" s="33" t="s">
        <v>503</v>
      </c>
      <c r="B45" s="33"/>
      <c r="C45" s="37" t="s">
        <v>504</v>
      </c>
      <c r="D45" s="62" t="s">
        <v>431</v>
      </c>
      <c r="E45" s="63" t="s">
        <v>350</v>
      </c>
      <c r="F45" s="64" t="s">
        <v>260</v>
      </c>
      <c r="G45" s="65" t="s">
        <v>437</v>
      </c>
      <c r="H45" s="66" t="s">
        <v>457</v>
      </c>
      <c r="I45" s="67" t="s">
        <v>493</v>
      </c>
      <c r="J45" s="68" t="s">
        <v>505</v>
      </c>
      <c r="K45" s="69" t="s">
        <v>326</v>
      </c>
      <c r="L45" s="70" t="s">
        <v>339</v>
      </c>
      <c r="M45" s="71" t="s">
        <v>387</v>
      </c>
      <c r="N45" s="72" t="s">
        <v>450</v>
      </c>
    </row>
    <row r="46" spans="1:14" x14ac:dyDescent="0.45">
      <c r="A46" s="33" t="s">
        <v>506</v>
      </c>
      <c r="B46" s="33"/>
      <c r="C46" s="37" t="s">
        <v>504</v>
      </c>
      <c r="D46" s="62" t="s">
        <v>431</v>
      </c>
      <c r="E46" s="63" t="s">
        <v>350</v>
      </c>
      <c r="F46" s="64" t="s">
        <v>260</v>
      </c>
      <c r="G46" s="65" t="s">
        <v>364</v>
      </c>
      <c r="H46" s="66" t="s">
        <v>226</v>
      </c>
      <c r="I46" s="67" t="s">
        <v>365</v>
      </c>
      <c r="J46" s="68" t="s">
        <v>410</v>
      </c>
      <c r="K46" s="69" t="s">
        <v>507</v>
      </c>
      <c r="L46" s="70" t="s">
        <v>339</v>
      </c>
      <c r="M46" s="71" t="s">
        <v>387</v>
      </c>
      <c r="N46" s="72" t="s">
        <v>508</v>
      </c>
    </row>
    <row r="47" spans="1:14" x14ac:dyDescent="0.45">
      <c r="A47" s="33" t="s">
        <v>79</v>
      </c>
      <c r="B47" s="33"/>
      <c r="C47" s="37" t="s">
        <v>509</v>
      </c>
      <c r="D47" s="62" t="s">
        <v>443</v>
      </c>
      <c r="E47" s="63" t="s">
        <v>407</v>
      </c>
      <c r="F47" s="64" t="s">
        <v>456</v>
      </c>
      <c r="G47" s="65" t="s">
        <v>465</v>
      </c>
      <c r="H47" s="66" t="s">
        <v>496</v>
      </c>
      <c r="I47" s="67" t="s">
        <v>420</v>
      </c>
      <c r="J47" s="68" t="s">
        <v>313</v>
      </c>
      <c r="K47" s="69" t="s">
        <v>365</v>
      </c>
      <c r="L47" s="70" t="s">
        <v>184</v>
      </c>
      <c r="M47" s="71" t="s">
        <v>275</v>
      </c>
      <c r="N47" s="72" t="s">
        <v>510</v>
      </c>
    </row>
    <row r="48" spans="1:14" x14ac:dyDescent="0.45">
      <c r="A48" s="33" t="s">
        <v>511</v>
      </c>
      <c r="B48" s="33"/>
      <c r="C48" s="38"/>
      <c r="D48" s="62" t="s">
        <v>471</v>
      </c>
      <c r="E48" s="63" t="s">
        <v>443</v>
      </c>
      <c r="F48" s="64" t="s">
        <v>383</v>
      </c>
      <c r="G48" s="65" t="s">
        <v>444</v>
      </c>
      <c r="H48" s="66" t="s">
        <v>298</v>
      </c>
      <c r="I48" s="67" t="s">
        <v>384</v>
      </c>
      <c r="J48" s="68" t="s">
        <v>364</v>
      </c>
      <c r="K48" s="69" t="s">
        <v>457</v>
      </c>
      <c r="L48" s="70" t="s">
        <v>385</v>
      </c>
      <c r="M48" s="71" t="s">
        <v>512</v>
      </c>
      <c r="N48" s="72" t="s">
        <v>513</v>
      </c>
    </row>
    <row r="49" spans="1:14" x14ac:dyDescent="0.45">
      <c r="A49" s="33" t="s">
        <v>74</v>
      </c>
      <c r="B49" s="33"/>
      <c r="C49" s="33"/>
      <c r="D49" s="62" t="s">
        <v>514</v>
      </c>
      <c r="E49" s="63" t="s">
        <v>464</v>
      </c>
      <c r="F49" s="64" t="s">
        <v>431</v>
      </c>
      <c r="G49" s="65" t="s">
        <v>350</v>
      </c>
      <c r="H49" s="66" t="s">
        <v>337</v>
      </c>
      <c r="I49" s="67" t="s">
        <v>260</v>
      </c>
      <c r="J49" s="68" t="s">
        <v>408</v>
      </c>
      <c r="K49" s="69" t="s">
        <v>445</v>
      </c>
      <c r="L49" s="70" t="s">
        <v>457</v>
      </c>
      <c r="M49" s="71" t="s">
        <v>299</v>
      </c>
      <c r="N49" s="72" t="s">
        <v>478</v>
      </c>
    </row>
    <row r="50" spans="1:14" x14ac:dyDescent="0.45">
      <c r="A50" s="33" t="s">
        <v>85</v>
      </c>
      <c r="B50" s="33"/>
      <c r="C50" s="33"/>
      <c r="D50" s="33"/>
      <c r="E50" s="63" t="s">
        <v>483</v>
      </c>
      <c r="F50" s="64" t="s">
        <v>443</v>
      </c>
      <c r="G50" s="65" t="s">
        <v>407</v>
      </c>
      <c r="H50" s="66" t="s">
        <v>383</v>
      </c>
      <c r="I50" s="67" t="s">
        <v>444</v>
      </c>
      <c r="J50" s="68" t="s">
        <v>515</v>
      </c>
      <c r="K50" s="69" t="s">
        <v>273</v>
      </c>
      <c r="L50" s="70" t="s">
        <v>496</v>
      </c>
      <c r="M50" s="71" t="s">
        <v>501</v>
      </c>
      <c r="N50" s="72" t="s">
        <v>421</v>
      </c>
    </row>
    <row r="51" spans="1:14" x14ac:dyDescent="0.45">
      <c r="A51" s="33" t="s">
        <v>83</v>
      </c>
      <c r="B51" s="33"/>
      <c r="C51" s="33"/>
      <c r="D51" s="33"/>
      <c r="E51" s="63" t="s">
        <v>516</v>
      </c>
      <c r="F51" s="64" t="s">
        <v>517</v>
      </c>
      <c r="G51" s="65" t="s">
        <v>483</v>
      </c>
      <c r="H51" s="66" t="s">
        <v>518</v>
      </c>
      <c r="I51" s="67" t="s">
        <v>443</v>
      </c>
      <c r="J51" s="68" t="s">
        <v>436</v>
      </c>
      <c r="K51" s="69" t="s">
        <v>431</v>
      </c>
      <c r="L51" s="70" t="s">
        <v>383</v>
      </c>
      <c r="M51" s="71" t="s">
        <v>337</v>
      </c>
      <c r="N51" s="72" t="s">
        <v>465</v>
      </c>
    </row>
    <row r="52" spans="1:14" x14ac:dyDescent="0.45">
      <c r="A52" s="33" t="s">
        <v>78</v>
      </c>
      <c r="B52" s="33"/>
      <c r="C52" s="33"/>
      <c r="D52" s="33"/>
      <c r="E52" s="63" t="s">
        <v>519</v>
      </c>
      <c r="F52" s="64" t="s">
        <v>520</v>
      </c>
      <c r="G52" s="65" t="s">
        <v>521</v>
      </c>
      <c r="H52" s="66" t="s">
        <v>522</v>
      </c>
      <c r="I52" s="67" t="s">
        <v>471</v>
      </c>
      <c r="J52" s="68" t="s">
        <v>523</v>
      </c>
      <c r="K52" s="69" t="s">
        <v>455</v>
      </c>
      <c r="L52" s="70" t="s">
        <v>524</v>
      </c>
      <c r="M52" s="71" t="s">
        <v>395</v>
      </c>
      <c r="N52" s="72" t="s">
        <v>444</v>
      </c>
    </row>
  </sheetData>
  <sheetProtection sheet="1" objects="1" scenarios="1"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B2A69-4F3C-42CC-A3BD-60A27A94E98F}">
  <dimension ref="A1:AB61"/>
  <sheetViews>
    <sheetView topLeftCell="M1" zoomScaleNormal="100" workbookViewId="0">
      <selection activeCell="U18" sqref="U18"/>
    </sheetView>
  </sheetViews>
  <sheetFormatPr defaultRowHeight="14.25" x14ac:dyDescent="0.45"/>
  <cols>
    <col min="1" max="1" width="20.1328125" customWidth="1"/>
    <col min="16" max="22" width="20.59765625" customWidth="1"/>
  </cols>
  <sheetData>
    <row r="1" spans="1:28" ht="14.65" thickBot="1" x14ac:dyDescent="0.5">
      <c r="A1" s="8" t="s">
        <v>525</v>
      </c>
      <c r="B1" s="13">
        <v>0.75</v>
      </c>
      <c r="C1" s="13">
        <v>1</v>
      </c>
      <c r="D1" s="13">
        <v>1.5</v>
      </c>
      <c r="E1" s="13">
        <v>2</v>
      </c>
      <c r="F1" s="13">
        <v>2.25</v>
      </c>
      <c r="G1" s="13">
        <v>3</v>
      </c>
      <c r="H1" s="17">
        <v>3.25</v>
      </c>
      <c r="I1" s="17">
        <v>3.75</v>
      </c>
      <c r="J1" s="17">
        <v>4.5</v>
      </c>
      <c r="K1" s="13">
        <v>5.5</v>
      </c>
      <c r="L1" s="13">
        <v>8</v>
      </c>
      <c r="M1" s="5"/>
    </row>
    <row r="2" spans="1:28" ht="14.65" thickBot="1" x14ac:dyDescent="0.5">
      <c r="A2" s="8" t="s">
        <v>526</v>
      </c>
      <c r="B2" s="12" t="s">
        <v>89</v>
      </c>
      <c r="C2" s="14" t="s">
        <v>90</v>
      </c>
      <c r="D2" s="14" t="s">
        <v>91</v>
      </c>
      <c r="E2" s="14" t="s">
        <v>92</v>
      </c>
      <c r="F2" s="14" t="s">
        <v>93</v>
      </c>
      <c r="G2" s="14" t="s">
        <v>94</v>
      </c>
      <c r="H2" s="18" t="s">
        <v>95</v>
      </c>
      <c r="I2" s="18" t="s">
        <v>96</v>
      </c>
      <c r="J2" s="18" t="s">
        <v>97</v>
      </c>
      <c r="K2" s="14" t="s">
        <v>98</v>
      </c>
      <c r="L2" s="15" t="s">
        <v>14</v>
      </c>
      <c r="M2" s="6"/>
    </row>
    <row r="3" spans="1:28" ht="14.65" thickBot="1" x14ac:dyDescent="0.5">
      <c r="A3" s="8" t="s">
        <v>527</v>
      </c>
      <c r="B3" s="10" t="s">
        <v>103</v>
      </c>
      <c r="C3" s="9" t="s">
        <v>104</v>
      </c>
      <c r="D3" s="9" t="s">
        <v>105</v>
      </c>
      <c r="E3" s="9" t="s">
        <v>106</v>
      </c>
      <c r="F3" s="9" t="s">
        <v>107</v>
      </c>
      <c r="G3" s="9" t="s">
        <v>108</v>
      </c>
      <c r="H3" s="19" t="s">
        <v>109</v>
      </c>
      <c r="I3" s="19" t="s">
        <v>110</v>
      </c>
      <c r="J3" s="19" t="s">
        <v>111</v>
      </c>
      <c r="K3" s="9" t="s">
        <v>112</v>
      </c>
      <c r="L3" s="15" t="s">
        <v>14</v>
      </c>
      <c r="M3" s="6"/>
      <c r="Q3" s="142" t="s">
        <v>528</v>
      </c>
      <c r="R3" s="142"/>
      <c r="S3" s="143"/>
      <c r="T3" s="30"/>
      <c r="U3" s="28"/>
      <c r="V3" s="141" t="s">
        <v>529</v>
      </c>
      <c r="W3" s="141"/>
      <c r="X3" s="141"/>
      <c r="Y3" s="141"/>
      <c r="Z3" s="141"/>
      <c r="AA3" s="28"/>
      <c r="AB3" s="28"/>
    </row>
    <row r="4" spans="1:28" ht="14.65" thickBot="1" x14ac:dyDescent="0.5">
      <c r="A4" s="8" t="s">
        <v>530</v>
      </c>
      <c r="B4" s="10" t="s">
        <v>117</v>
      </c>
      <c r="C4" s="9" t="s">
        <v>118</v>
      </c>
      <c r="D4" s="9" t="s">
        <v>119</v>
      </c>
      <c r="E4" s="9" t="s">
        <v>120</v>
      </c>
      <c r="F4" s="9" t="s">
        <v>121</v>
      </c>
      <c r="G4" s="9" t="s">
        <v>122</v>
      </c>
      <c r="H4" s="19" t="s">
        <v>123</v>
      </c>
      <c r="I4" s="19" t="s">
        <v>124</v>
      </c>
      <c r="J4" s="19" t="s">
        <v>125</v>
      </c>
      <c r="K4" s="9" t="s">
        <v>126</v>
      </c>
      <c r="L4" s="15" t="s">
        <v>14</v>
      </c>
      <c r="M4" s="6"/>
      <c r="Q4" s="27"/>
      <c r="S4" s="27"/>
      <c r="T4" s="30"/>
      <c r="AB4" s="28"/>
    </row>
    <row r="5" spans="1:28" ht="14.65" thickBot="1" x14ac:dyDescent="0.5">
      <c r="A5" s="8" t="s">
        <v>531</v>
      </c>
      <c r="B5" s="10" t="s">
        <v>131</v>
      </c>
      <c r="C5" s="9" t="s">
        <v>132</v>
      </c>
      <c r="D5" s="9" t="s">
        <v>133</v>
      </c>
      <c r="E5" s="9" t="s">
        <v>134</v>
      </c>
      <c r="F5" s="9" t="s">
        <v>135</v>
      </c>
      <c r="G5" s="9" t="s">
        <v>136</v>
      </c>
      <c r="H5" s="19" t="s">
        <v>137</v>
      </c>
      <c r="I5" s="19" t="s">
        <v>138</v>
      </c>
      <c r="J5" s="19" t="s">
        <v>139</v>
      </c>
      <c r="K5" s="9" t="s">
        <v>140</v>
      </c>
      <c r="L5" s="15" t="s">
        <v>14</v>
      </c>
      <c r="M5" s="6"/>
      <c r="P5" s="20" t="s">
        <v>1</v>
      </c>
      <c r="Q5" s="20" t="s">
        <v>532</v>
      </c>
      <c r="R5" s="20" t="s">
        <v>533</v>
      </c>
      <c r="S5" s="20" t="s">
        <v>5</v>
      </c>
      <c r="T5" s="31" t="s">
        <v>534</v>
      </c>
      <c r="U5" s="20" t="s">
        <v>535</v>
      </c>
    </row>
    <row r="6" spans="1:28" ht="14.65" thickBot="1" x14ac:dyDescent="0.5">
      <c r="A6" s="8" t="s">
        <v>536</v>
      </c>
      <c r="B6" s="10" t="s">
        <v>145</v>
      </c>
      <c r="C6" s="9" t="s">
        <v>146</v>
      </c>
      <c r="D6" s="9" t="s">
        <v>147</v>
      </c>
      <c r="E6" s="9" t="s">
        <v>148</v>
      </c>
      <c r="F6" s="9" t="s">
        <v>149</v>
      </c>
      <c r="G6" s="9" t="s">
        <v>150</v>
      </c>
      <c r="H6" s="19" t="s">
        <v>151</v>
      </c>
      <c r="I6" s="19" t="s">
        <v>152</v>
      </c>
      <c r="J6" s="19" t="s">
        <v>153</v>
      </c>
      <c r="K6" s="9" t="s">
        <v>154</v>
      </c>
      <c r="L6" s="15" t="s">
        <v>14</v>
      </c>
      <c r="M6" s="6"/>
      <c r="P6" s="1" t="s">
        <v>13</v>
      </c>
      <c r="Q6" s="20">
        <f>MATCH('Setup-Volumetrics'!C4,B1:L1,0)</f>
        <v>4</v>
      </c>
      <c r="R6" s="20" t="e">
        <f>MATCH('Setup-Volumetrics'!D4,A2:A52,0)</f>
        <v>#N/A</v>
      </c>
      <c r="S6" s="20" t="e" cm="1">
        <f t="array" ref="S6">INDEX(B2:L52,R6,Q6)</f>
        <v>#N/A</v>
      </c>
      <c r="T6" s="31" t="e">
        <f>MATCH('Setup-Volumetrics'!#REF!,'Dilution Calc'!A2:A52,0)</f>
        <v>#REF!</v>
      </c>
      <c r="U6" s="20" t="e" cm="1">
        <f t="array" ref="U6">INDEX(B2:L52,T6,Q6)</f>
        <v>#REF!</v>
      </c>
      <c r="V6" s="20" t="e">
        <f t="shared" ref="V6:V25" si="0">U6</f>
        <v>#REF!</v>
      </c>
      <c r="W6" s="20" t="e">
        <f t="shared" ref="W6:W21" si="1">S6</f>
        <v>#N/A</v>
      </c>
      <c r="X6" s="20" t="e">
        <f t="shared" ref="X6:X21" si="2">RIGHT(V6,LEN(V6)-SEARCH( ":", V6,1))</f>
        <v>#REF!</v>
      </c>
      <c r="Y6" s="20" t="e">
        <f t="shared" ref="Y6:Y21" si="3">RIGHT(W6,LEN(W6)-SEARCH( ":",W6,1))</f>
        <v>#N/A</v>
      </c>
      <c r="Z6" s="26" t="s">
        <v>537</v>
      </c>
      <c r="AA6" s="20" t="e">
        <f t="shared" ref="AA6:AA21" si="4">X6+Y6</f>
        <v>#REF!</v>
      </c>
      <c r="AB6" s="20" t="e">
        <f t="shared" ref="AB6:AB21" si="5">IFERROR(CONCATENATE(Z6,AA6),S6)</f>
        <v>#N/A</v>
      </c>
    </row>
    <row r="7" spans="1:28" ht="14.65" thickBot="1" x14ac:dyDescent="0.5">
      <c r="A7" s="8" t="s">
        <v>538</v>
      </c>
      <c r="B7" s="10" t="s">
        <v>159</v>
      </c>
      <c r="C7" s="9" t="s">
        <v>160</v>
      </c>
      <c r="D7" s="9" t="s">
        <v>161</v>
      </c>
      <c r="E7" s="9" t="s">
        <v>162</v>
      </c>
      <c r="F7" s="9" t="s">
        <v>163</v>
      </c>
      <c r="G7" s="9" t="s">
        <v>164</v>
      </c>
      <c r="H7" s="19" t="s">
        <v>165</v>
      </c>
      <c r="I7" s="19" t="s">
        <v>166</v>
      </c>
      <c r="J7" s="19" t="s">
        <v>137</v>
      </c>
      <c r="K7" s="9" t="s">
        <v>167</v>
      </c>
      <c r="L7" s="15" t="s">
        <v>14</v>
      </c>
      <c r="M7" s="6"/>
      <c r="P7" s="2" t="s">
        <v>13</v>
      </c>
      <c r="Q7" s="20">
        <f>MATCH('Setup-Volumetrics'!C5,B1:L1,0)</f>
        <v>4</v>
      </c>
      <c r="R7" s="20" t="e">
        <f>MATCH('Setup-Volumetrics'!D5,A2:A52,0)</f>
        <v>#N/A</v>
      </c>
      <c r="S7" s="20" t="e" cm="1">
        <f t="array" ref="S7">INDEX(B2:L52,R7,Q7)</f>
        <v>#N/A</v>
      </c>
      <c r="T7" s="31" t="e">
        <f>MATCH('Setup-Volumetrics'!#REF!,'Dilution Calc'!A2:A52,0)</f>
        <v>#REF!</v>
      </c>
      <c r="U7" s="20" t="e" cm="1">
        <f t="array" ref="U7">INDEX(B2:L52,T7,Q7)</f>
        <v>#REF!</v>
      </c>
      <c r="V7" s="20" t="e">
        <f t="shared" si="0"/>
        <v>#REF!</v>
      </c>
      <c r="W7" s="20" t="e">
        <f t="shared" si="1"/>
        <v>#N/A</v>
      </c>
      <c r="X7" s="20" t="e">
        <f t="shared" si="2"/>
        <v>#REF!</v>
      </c>
      <c r="Y7" s="20" t="e">
        <f t="shared" si="3"/>
        <v>#N/A</v>
      </c>
      <c r="Z7" s="26" t="s">
        <v>537</v>
      </c>
      <c r="AA7" s="20" t="e">
        <f t="shared" si="4"/>
        <v>#REF!</v>
      </c>
      <c r="AB7" s="20" t="e">
        <f t="shared" si="5"/>
        <v>#N/A</v>
      </c>
    </row>
    <row r="8" spans="1:28" ht="14.65" thickBot="1" x14ac:dyDescent="0.5">
      <c r="A8" s="8" t="s">
        <v>539</v>
      </c>
      <c r="B8" s="10" t="s">
        <v>172</v>
      </c>
      <c r="C8" s="9" t="s">
        <v>173</v>
      </c>
      <c r="D8" s="9" t="s">
        <v>174</v>
      </c>
      <c r="E8" s="9" t="s">
        <v>175</v>
      </c>
      <c r="F8" s="9" t="s">
        <v>176</v>
      </c>
      <c r="G8" s="9" t="s">
        <v>177</v>
      </c>
      <c r="H8" s="19" t="s">
        <v>178</v>
      </c>
      <c r="I8" s="19" t="s">
        <v>179</v>
      </c>
      <c r="J8" s="19" t="s">
        <v>180</v>
      </c>
      <c r="K8" s="9" t="s">
        <v>181</v>
      </c>
      <c r="L8" s="15" t="s">
        <v>14</v>
      </c>
      <c r="M8" s="6"/>
      <c r="P8" s="2" t="s">
        <v>16</v>
      </c>
      <c r="Q8" s="20">
        <f>MATCH('Setup-Volumetrics'!C6,B1:L1,0)</f>
        <v>4</v>
      </c>
      <c r="R8" s="20" t="e">
        <f>MATCH('Setup-Volumetrics'!D6,A2:A52,0)</f>
        <v>#N/A</v>
      </c>
      <c r="S8" s="20" t="e" cm="1">
        <f t="array" ref="S8">INDEX(B2:L52,R8,Q8)</f>
        <v>#N/A</v>
      </c>
      <c r="T8" s="31" t="e">
        <f>MATCH('Setup-Volumetrics'!#REF!,'Dilution Calc'!A2:A52,0)</f>
        <v>#REF!</v>
      </c>
      <c r="U8" s="20" t="e" cm="1">
        <f t="array" ref="U8">INDEX(B2:L52,T8,Q8)</f>
        <v>#REF!</v>
      </c>
      <c r="V8" s="20" t="e">
        <f t="shared" si="0"/>
        <v>#REF!</v>
      </c>
      <c r="W8" s="20" t="e">
        <f t="shared" si="1"/>
        <v>#N/A</v>
      </c>
      <c r="X8" s="20" t="e">
        <f t="shared" si="2"/>
        <v>#REF!</v>
      </c>
      <c r="Y8" s="20" t="e">
        <f t="shared" si="3"/>
        <v>#N/A</v>
      </c>
      <c r="Z8" s="26" t="s">
        <v>537</v>
      </c>
      <c r="AA8" s="20" t="e">
        <f t="shared" si="4"/>
        <v>#REF!</v>
      </c>
      <c r="AB8" s="20" t="e">
        <f t="shared" si="5"/>
        <v>#N/A</v>
      </c>
    </row>
    <row r="9" spans="1:28" ht="14.65" thickBot="1" x14ac:dyDescent="0.5">
      <c r="A9" s="8" t="s">
        <v>540</v>
      </c>
      <c r="B9" s="10" t="s">
        <v>186</v>
      </c>
      <c r="C9" s="9" t="s">
        <v>187</v>
      </c>
      <c r="D9" s="9" t="s">
        <v>188</v>
      </c>
      <c r="E9" s="9" t="s">
        <v>189</v>
      </c>
      <c r="F9" s="9" t="s">
        <v>190</v>
      </c>
      <c r="G9" s="9" t="s">
        <v>191</v>
      </c>
      <c r="H9" s="19" t="s">
        <v>192</v>
      </c>
      <c r="I9" s="19" t="s">
        <v>193</v>
      </c>
      <c r="J9" s="19" t="s">
        <v>194</v>
      </c>
      <c r="K9" s="9" t="s">
        <v>195</v>
      </c>
      <c r="L9" s="15" t="s">
        <v>14</v>
      </c>
      <c r="M9" s="6"/>
      <c r="P9" s="2" t="s">
        <v>17</v>
      </c>
      <c r="Q9" s="20">
        <f>MATCH('Setup-Volumetrics'!C7,B1:L1,0)</f>
        <v>5</v>
      </c>
      <c r="R9" s="20" t="e">
        <f>MATCH('Setup-Volumetrics'!D7,A2:A52,0)</f>
        <v>#N/A</v>
      </c>
      <c r="S9" s="20" t="e" cm="1">
        <f t="array" ref="S9">INDEX(B2:L52,R9,Q9)</f>
        <v>#N/A</v>
      </c>
      <c r="T9" s="31" t="e">
        <f>MATCH('Setup-Volumetrics'!#REF!,'Dilution Calc'!A2:A52,0)</f>
        <v>#REF!</v>
      </c>
      <c r="U9" s="20" t="e" cm="1">
        <f t="array" ref="U9">INDEX(B2:L52,T9,Q9)</f>
        <v>#REF!</v>
      </c>
      <c r="V9" s="20" t="e">
        <f t="shared" si="0"/>
        <v>#REF!</v>
      </c>
      <c r="W9" s="20" t="e">
        <f t="shared" si="1"/>
        <v>#N/A</v>
      </c>
      <c r="X9" s="20" t="e">
        <f t="shared" si="2"/>
        <v>#REF!</v>
      </c>
      <c r="Y9" s="20" t="e">
        <f t="shared" si="3"/>
        <v>#N/A</v>
      </c>
      <c r="Z9" s="26" t="s">
        <v>537</v>
      </c>
      <c r="AA9" s="20" t="e">
        <f t="shared" si="4"/>
        <v>#REF!</v>
      </c>
      <c r="AB9" s="20" t="e">
        <f t="shared" si="5"/>
        <v>#N/A</v>
      </c>
    </row>
    <row r="10" spans="1:28" ht="14.65" thickBot="1" x14ac:dyDescent="0.5">
      <c r="A10" s="8" t="s">
        <v>541</v>
      </c>
      <c r="B10" s="10" t="s">
        <v>200</v>
      </c>
      <c r="C10" s="9" t="s">
        <v>201</v>
      </c>
      <c r="D10" s="9" t="s">
        <v>202</v>
      </c>
      <c r="E10" s="9" t="s">
        <v>203</v>
      </c>
      <c r="F10" s="9" t="s">
        <v>204</v>
      </c>
      <c r="G10" s="9" t="s">
        <v>205</v>
      </c>
      <c r="H10" s="19" t="s">
        <v>206</v>
      </c>
      <c r="I10" s="19" t="s">
        <v>207</v>
      </c>
      <c r="J10" s="19" t="s">
        <v>208</v>
      </c>
      <c r="K10" s="9" t="s">
        <v>209</v>
      </c>
      <c r="L10" s="15" t="s">
        <v>14</v>
      </c>
      <c r="M10" s="6"/>
      <c r="P10" s="2" t="s">
        <v>18</v>
      </c>
      <c r="Q10" s="20">
        <f>MATCH('Setup-Volumetrics'!C8,B1:L1,0)</f>
        <v>4</v>
      </c>
      <c r="R10" s="20" t="e">
        <f>MATCH('Setup-Volumetrics'!D8,A2:A52,0)</f>
        <v>#N/A</v>
      </c>
      <c r="S10" s="20" t="e" cm="1">
        <f t="array" ref="S10">INDEX(B2:L52,R10,Q10)</f>
        <v>#N/A</v>
      </c>
      <c r="T10" s="31" t="e">
        <f>MATCH('Setup-Volumetrics'!#REF!,'Dilution Calc'!A2:A52,0)</f>
        <v>#REF!</v>
      </c>
      <c r="U10" s="20" t="e" cm="1">
        <f t="array" ref="U10">INDEX(B2:L52,T10,Q10)</f>
        <v>#REF!</v>
      </c>
      <c r="V10" s="20" t="e">
        <f t="shared" si="0"/>
        <v>#REF!</v>
      </c>
      <c r="W10" s="20" t="e">
        <f t="shared" si="1"/>
        <v>#N/A</v>
      </c>
      <c r="X10" s="20" t="e">
        <f t="shared" si="2"/>
        <v>#REF!</v>
      </c>
      <c r="Y10" s="20" t="e">
        <f t="shared" si="3"/>
        <v>#N/A</v>
      </c>
      <c r="Z10" s="26" t="s">
        <v>537</v>
      </c>
      <c r="AA10" s="20" t="e">
        <f t="shared" si="4"/>
        <v>#REF!</v>
      </c>
      <c r="AB10" s="20" t="e">
        <f t="shared" si="5"/>
        <v>#N/A</v>
      </c>
    </row>
    <row r="11" spans="1:28" ht="14.65" thickBot="1" x14ac:dyDescent="0.5">
      <c r="A11" s="8" t="s">
        <v>542</v>
      </c>
      <c r="B11" s="10" t="s">
        <v>214</v>
      </c>
      <c r="C11" s="9" t="s">
        <v>215</v>
      </c>
      <c r="D11" s="9" t="s">
        <v>216</v>
      </c>
      <c r="E11" s="9" t="s">
        <v>217</v>
      </c>
      <c r="F11" s="9" t="s">
        <v>218</v>
      </c>
      <c r="G11" s="9" t="s">
        <v>219</v>
      </c>
      <c r="H11" s="19" t="s">
        <v>220</v>
      </c>
      <c r="I11" s="19" t="s">
        <v>221</v>
      </c>
      <c r="J11" s="19" t="s">
        <v>222</v>
      </c>
      <c r="K11" s="9" t="s">
        <v>223</v>
      </c>
      <c r="L11" s="15" t="s">
        <v>14</v>
      </c>
      <c r="M11" s="6"/>
      <c r="P11" s="2" t="s">
        <v>19</v>
      </c>
      <c r="Q11" s="20">
        <f>MATCH('Setup-Volumetrics'!C9,B1:L1,0)</f>
        <v>4</v>
      </c>
      <c r="R11" s="20" t="e">
        <f>MATCH('Setup-Volumetrics'!D9,A2:A52,0)</f>
        <v>#N/A</v>
      </c>
      <c r="S11" s="20" t="e" cm="1">
        <f t="array" ref="S11">INDEX(B2:L52,R11,Q11)</f>
        <v>#N/A</v>
      </c>
      <c r="T11" s="31" t="e">
        <f>MATCH('Setup-Volumetrics'!#REF!,'Dilution Calc'!A2:A52,0)</f>
        <v>#REF!</v>
      </c>
      <c r="U11" s="20" t="e" cm="1">
        <f t="array" ref="U11">INDEX(B2:L52,T11,Q11)</f>
        <v>#REF!</v>
      </c>
      <c r="V11" s="20" t="e">
        <f t="shared" si="0"/>
        <v>#REF!</v>
      </c>
      <c r="W11" s="20" t="e">
        <f t="shared" si="1"/>
        <v>#N/A</v>
      </c>
      <c r="X11" s="20" t="e">
        <f t="shared" si="2"/>
        <v>#REF!</v>
      </c>
      <c r="Y11" s="20" t="e">
        <f t="shared" si="3"/>
        <v>#N/A</v>
      </c>
      <c r="Z11" s="26" t="s">
        <v>537</v>
      </c>
      <c r="AA11" s="20" t="e">
        <f t="shared" si="4"/>
        <v>#REF!</v>
      </c>
      <c r="AB11" s="20" t="e">
        <f t="shared" si="5"/>
        <v>#N/A</v>
      </c>
    </row>
    <row r="12" spans="1:28" ht="14.65" thickBot="1" x14ac:dyDescent="0.5">
      <c r="A12" s="8" t="s">
        <v>543</v>
      </c>
      <c r="B12" s="10" t="s">
        <v>228</v>
      </c>
      <c r="C12" s="9" t="s">
        <v>229</v>
      </c>
      <c r="D12" s="9" t="s">
        <v>230</v>
      </c>
      <c r="E12" s="9" t="s">
        <v>231</v>
      </c>
      <c r="F12" s="9" t="s">
        <v>232</v>
      </c>
      <c r="G12" s="9" t="s">
        <v>233</v>
      </c>
      <c r="H12" s="19" t="s">
        <v>234</v>
      </c>
      <c r="I12" s="19" t="s">
        <v>235</v>
      </c>
      <c r="J12" s="19" t="s">
        <v>236</v>
      </c>
      <c r="K12" s="9" t="s">
        <v>237</v>
      </c>
      <c r="L12" s="15" t="s">
        <v>14</v>
      </c>
      <c r="M12" s="6"/>
      <c r="P12" s="2" t="s">
        <v>20</v>
      </c>
      <c r="Q12" s="20">
        <f>MATCH('Setup-Volumetrics'!C10,B1:L1,0)</f>
        <v>3</v>
      </c>
      <c r="R12" s="20" t="e">
        <f>MATCH('Setup-Volumetrics'!D10,A2:A52,0)</f>
        <v>#N/A</v>
      </c>
      <c r="S12" s="20" t="e" cm="1">
        <f t="array" ref="S12">INDEX(B2:L52,R12,Q12)</f>
        <v>#N/A</v>
      </c>
      <c r="T12" s="31" t="e">
        <f>MATCH('Setup-Volumetrics'!#REF!,'Dilution Calc'!A2:A52,0)</f>
        <v>#REF!</v>
      </c>
      <c r="U12" s="20" t="e" cm="1">
        <f t="array" ref="U12">INDEX(B2:L52,T12,Q12)</f>
        <v>#REF!</v>
      </c>
      <c r="V12" s="20" t="e">
        <f t="shared" si="0"/>
        <v>#REF!</v>
      </c>
      <c r="W12" s="20" t="e">
        <f t="shared" si="1"/>
        <v>#N/A</v>
      </c>
      <c r="X12" s="20" t="e">
        <f t="shared" si="2"/>
        <v>#REF!</v>
      </c>
      <c r="Y12" s="20" t="e">
        <f t="shared" si="3"/>
        <v>#N/A</v>
      </c>
      <c r="Z12" s="26" t="s">
        <v>537</v>
      </c>
      <c r="AA12" s="20" t="e">
        <f t="shared" si="4"/>
        <v>#REF!</v>
      </c>
      <c r="AB12" s="20" t="e">
        <f t="shared" si="5"/>
        <v>#N/A</v>
      </c>
    </row>
    <row r="13" spans="1:28" ht="14.65" thickBot="1" x14ac:dyDescent="0.5">
      <c r="A13" s="8" t="s">
        <v>544</v>
      </c>
      <c r="B13" s="10" t="s">
        <v>199</v>
      </c>
      <c r="C13" s="9" t="s">
        <v>242</v>
      </c>
      <c r="D13" s="9" t="s">
        <v>201</v>
      </c>
      <c r="E13" s="9" t="s">
        <v>243</v>
      </c>
      <c r="F13" s="9" t="s">
        <v>202</v>
      </c>
      <c r="G13" s="9" t="s">
        <v>203</v>
      </c>
      <c r="H13" s="19" t="s">
        <v>244</v>
      </c>
      <c r="I13" s="19" t="s">
        <v>245</v>
      </c>
      <c r="J13" s="19" t="s">
        <v>205</v>
      </c>
      <c r="K13" s="9" t="s">
        <v>246</v>
      </c>
      <c r="L13" s="15" t="s">
        <v>14</v>
      </c>
      <c r="M13" s="6"/>
      <c r="P13" s="2" t="s">
        <v>21</v>
      </c>
      <c r="Q13" s="20">
        <f>MATCH('Setup-Volumetrics'!C11,B1:L1,0)</f>
        <v>1</v>
      </c>
      <c r="R13" s="20" t="e">
        <f>MATCH('Setup-Volumetrics'!D11,A2:A52,0)</f>
        <v>#N/A</v>
      </c>
      <c r="S13" s="20" t="e" cm="1">
        <f t="array" ref="S13">INDEX(B2:L52,R13,Q13)</f>
        <v>#N/A</v>
      </c>
      <c r="T13" s="31" t="e">
        <f>MATCH('Setup-Volumetrics'!#REF!,'Dilution Calc'!A2:A52,0)</f>
        <v>#REF!</v>
      </c>
      <c r="U13" s="20" t="e" cm="1">
        <f t="array" ref="U13">INDEX(B2:L52,T13,Q13)</f>
        <v>#REF!</v>
      </c>
      <c r="V13" s="20" t="e">
        <f t="shared" si="0"/>
        <v>#REF!</v>
      </c>
      <c r="W13" s="20" t="e">
        <f t="shared" si="1"/>
        <v>#N/A</v>
      </c>
      <c r="X13" s="20" t="e">
        <f t="shared" si="2"/>
        <v>#REF!</v>
      </c>
      <c r="Y13" s="20" t="e">
        <f t="shared" si="3"/>
        <v>#N/A</v>
      </c>
      <c r="Z13" s="26" t="s">
        <v>537</v>
      </c>
      <c r="AA13" s="20" t="e">
        <f t="shared" si="4"/>
        <v>#REF!</v>
      </c>
      <c r="AB13" s="20" t="e">
        <f t="shared" si="5"/>
        <v>#N/A</v>
      </c>
    </row>
    <row r="14" spans="1:28" ht="14.65" thickBot="1" x14ac:dyDescent="0.5">
      <c r="A14" s="8" t="s">
        <v>545</v>
      </c>
      <c r="B14" s="10" t="s">
        <v>157</v>
      </c>
      <c r="C14" s="9" t="s">
        <v>251</v>
      </c>
      <c r="D14" s="9" t="s">
        <v>158</v>
      </c>
      <c r="E14" s="9" t="s">
        <v>252</v>
      </c>
      <c r="F14" s="9" t="s">
        <v>253</v>
      </c>
      <c r="G14" s="9" t="s">
        <v>254</v>
      </c>
      <c r="H14" s="19" t="s">
        <v>255</v>
      </c>
      <c r="I14" s="19" t="s">
        <v>256</v>
      </c>
      <c r="J14" s="19" t="s">
        <v>257</v>
      </c>
      <c r="K14" s="9" t="s">
        <v>206</v>
      </c>
      <c r="L14" s="15" t="s">
        <v>14</v>
      </c>
      <c r="M14" s="6"/>
      <c r="P14" s="2" t="s">
        <v>23</v>
      </c>
      <c r="Q14" s="20">
        <f>MATCH('Setup-Volumetrics'!C12,B1:L1,0)</f>
        <v>10</v>
      </c>
      <c r="R14" s="20" t="e">
        <f>MATCH('Setup-Volumetrics'!D12,A2:A52,0)</f>
        <v>#N/A</v>
      </c>
      <c r="S14" s="20" t="e" cm="1">
        <f t="array" ref="S14">INDEX(B2:L52,R14,Q14)</f>
        <v>#N/A</v>
      </c>
      <c r="T14" s="31" t="e">
        <f>MATCH('Setup-Volumetrics'!#REF!,'Dilution Calc'!A2:A52,0)</f>
        <v>#REF!</v>
      </c>
      <c r="U14" s="20" t="e" cm="1">
        <f t="array" ref="U14">INDEX(B2:L52,T14,Q14)</f>
        <v>#REF!</v>
      </c>
      <c r="V14" s="20" t="e">
        <f t="shared" si="0"/>
        <v>#REF!</v>
      </c>
      <c r="W14" s="20" t="e">
        <f t="shared" si="1"/>
        <v>#N/A</v>
      </c>
      <c r="X14" s="20" t="e">
        <f t="shared" si="2"/>
        <v>#REF!</v>
      </c>
      <c r="Y14" s="20" t="e">
        <f t="shared" si="3"/>
        <v>#N/A</v>
      </c>
      <c r="Z14" s="26" t="s">
        <v>537</v>
      </c>
      <c r="AA14" s="20" t="e">
        <f t="shared" si="4"/>
        <v>#REF!</v>
      </c>
      <c r="AB14" s="20" t="e">
        <f t="shared" si="5"/>
        <v>#N/A</v>
      </c>
    </row>
    <row r="15" spans="1:28" ht="14.65" thickBot="1" x14ac:dyDescent="0.5">
      <c r="A15" s="8" t="s">
        <v>546</v>
      </c>
      <c r="B15" s="10" t="s">
        <v>262</v>
      </c>
      <c r="C15" s="9" t="s">
        <v>263</v>
      </c>
      <c r="D15" s="9" t="s">
        <v>264</v>
      </c>
      <c r="E15" s="9" t="s">
        <v>265</v>
      </c>
      <c r="F15" s="9" t="s">
        <v>266</v>
      </c>
      <c r="G15" s="9" t="s">
        <v>267</v>
      </c>
      <c r="H15" s="19" t="s">
        <v>232</v>
      </c>
      <c r="I15" s="19" t="s">
        <v>268</v>
      </c>
      <c r="J15" s="19" t="s">
        <v>269</v>
      </c>
      <c r="K15" s="9" t="s">
        <v>270</v>
      </c>
      <c r="L15" s="15" t="s">
        <v>14</v>
      </c>
      <c r="M15" s="6"/>
      <c r="P15" s="2" t="s">
        <v>24</v>
      </c>
      <c r="Q15" s="20">
        <f>MATCH('Setup-Volumetrics'!C13,B1:L1,0)</f>
        <v>10</v>
      </c>
      <c r="R15" s="20" t="e">
        <f>MATCH('Setup-Volumetrics'!D13,A2:A52,0)</f>
        <v>#N/A</v>
      </c>
      <c r="S15" s="20" t="e" cm="1">
        <f t="array" ref="S15">INDEX(B2:L52,R15,Q15)</f>
        <v>#N/A</v>
      </c>
      <c r="T15" s="31" t="e">
        <f>MATCH('Setup-Volumetrics'!#REF!,'Dilution Calc'!A2:A52,0)</f>
        <v>#REF!</v>
      </c>
      <c r="U15" s="20" t="e" cm="1">
        <f t="array" ref="U15">INDEX(B2:L52,T15,Q15)</f>
        <v>#REF!</v>
      </c>
      <c r="V15" s="20" t="e">
        <f t="shared" si="0"/>
        <v>#REF!</v>
      </c>
      <c r="W15" s="20" t="e">
        <f t="shared" si="1"/>
        <v>#N/A</v>
      </c>
      <c r="X15" s="20" t="e">
        <f t="shared" si="2"/>
        <v>#REF!</v>
      </c>
      <c r="Y15" s="20" t="e">
        <f t="shared" si="3"/>
        <v>#N/A</v>
      </c>
      <c r="Z15" s="26" t="s">
        <v>537</v>
      </c>
      <c r="AA15" s="20" t="e">
        <f t="shared" si="4"/>
        <v>#REF!</v>
      </c>
      <c r="AB15" s="20" t="e">
        <f t="shared" si="5"/>
        <v>#N/A</v>
      </c>
    </row>
    <row r="16" spans="1:28" ht="14.65" thickBot="1" x14ac:dyDescent="0.5">
      <c r="A16" s="8" t="s">
        <v>272</v>
      </c>
      <c r="B16" s="10" t="s">
        <v>275</v>
      </c>
      <c r="C16" s="9" t="s">
        <v>276</v>
      </c>
      <c r="D16" s="9" t="s">
        <v>277</v>
      </c>
      <c r="E16" s="9" t="s">
        <v>278</v>
      </c>
      <c r="F16" s="9" t="s">
        <v>279</v>
      </c>
      <c r="G16" s="9" t="s">
        <v>280</v>
      </c>
      <c r="H16" s="19" t="s">
        <v>281</v>
      </c>
      <c r="I16" s="19" t="s">
        <v>282</v>
      </c>
      <c r="J16" s="19" t="s">
        <v>283</v>
      </c>
      <c r="K16" s="9" t="s">
        <v>284</v>
      </c>
      <c r="L16" s="15" t="s">
        <v>14</v>
      </c>
      <c r="M16" s="6"/>
      <c r="P16" s="2" t="s">
        <v>25</v>
      </c>
      <c r="Q16" s="20">
        <f>MATCH('Setup-Volumetrics'!C14,B1:L1,0)</f>
        <v>10</v>
      </c>
      <c r="R16" s="20" t="e">
        <f>MATCH('Setup-Volumetrics'!D14,A2:A52,0)</f>
        <v>#N/A</v>
      </c>
      <c r="S16" s="20" t="e" cm="1">
        <f t="array" ref="S16">INDEX(B2:L52,R16,Q16)</f>
        <v>#N/A</v>
      </c>
      <c r="T16" s="31" t="e">
        <f>MATCH('Setup-Volumetrics'!#REF!,'Dilution Calc'!A2:A52,0)</f>
        <v>#REF!</v>
      </c>
      <c r="U16" s="20" t="e" cm="1">
        <f t="array" ref="U16">INDEX(B2:L52,T16,Q16)</f>
        <v>#REF!</v>
      </c>
      <c r="V16" s="20" t="e">
        <f t="shared" si="0"/>
        <v>#REF!</v>
      </c>
      <c r="W16" s="20" t="e">
        <f t="shared" si="1"/>
        <v>#N/A</v>
      </c>
      <c r="X16" s="20" t="e">
        <f t="shared" si="2"/>
        <v>#REF!</v>
      </c>
      <c r="Y16" s="20" t="e">
        <f t="shared" si="3"/>
        <v>#N/A</v>
      </c>
      <c r="Z16" s="26" t="s">
        <v>537</v>
      </c>
      <c r="AA16" s="20" t="e">
        <f t="shared" si="4"/>
        <v>#REF!</v>
      </c>
      <c r="AB16" s="20" t="e">
        <f t="shared" si="5"/>
        <v>#N/A</v>
      </c>
    </row>
    <row r="17" spans="1:28" ht="14.65" thickBot="1" x14ac:dyDescent="0.5">
      <c r="A17" s="8" t="s">
        <v>286</v>
      </c>
      <c r="B17" s="10" t="s">
        <v>170</v>
      </c>
      <c r="C17" s="9" t="s">
        <v>288</v>
      </c>
      <c r="D17" s="9" t="s">
        <v>289</v>
      </c>
      <c r="E17" s="9" t="s">
        <v>290</v>
      </c>
      <c r="F17" s="9" t="s">
        <v>291</v>
      </c>
      <c r="G17" s="9" t="s">
        <v>292</v>
      </c>
      <c r="H17" s="19" t="s">
        <v>102</v>
      </c>
      <c r="I17" s="19" t="s">
        <v>293</v>
      </c>
      <c r="J17" s="19" t="s">
        <v>294</v>
      </c>
      <c r="K17" s="9" t="s">
        <v>295</v>
      </c>
      <c r="L17" s="15" t="s">
        <v>14</v>
      </c>
      <c r="M17" s="6"/>
      <c r="P17" s="2" t="s">
        <v>27</v>
      </c>
      <c r="Q17" s="20">
        <f>MATCH('Setup-Volumetrics'!C15,B1:L1,0)</f>
        <v>10</v>
      </c>
      <c r="R17" s="20" t="e">
        <f>MATCH('Setup-Volumetrics'!D15,A2:A52,0)</f>
        <v>#N/A</v>
      </c>
      <c r="S17" s="20" t="e" cm="1">
        <f t="array" ref="S17">INDEX(B2:L52,R17,Q17)</f>
        <v>#N/A</v>
      </c>
      <c r="T17" s="31" t="e">
        <f>MATCH('Setup-Volumetrics'!#REF!,'Dilution Calc'!A2:A52,0)</f>
        <v>#REF!</v>
      </c>
      <c r="U17" s="20" t="e" cm="1">
        <f t="array" ref="U17">INDEX(B2:L52,T17,Q17)</f>
        <v>#REF!</v>
      </c>
      <c r="V17" s="20" t="e">
        <f t="shared" si="0"/>
        <v>#REF!</v>
      </c>
      <c r="W17" s="20" t="e">
        <f t="shared" si="1"/>
        <v>#N/A</v>
      </c>
      <c r="X17" s="20" t="e">
        <f t="shared" si="2"/>
        <v>#REF!</v>
      </c>
      <c r="Y17" s="20" t="e">
        <f t="shared" si="3"/>
        <v>#N/A</v>
      </c>
      <c r="Z17" s="26" t="s">
        <v>537</v>
      </c>
      <c r="AA17" s="20" t="e">
        <f t="shared" si="4"/>
        <v>#REF!</v>
      </c>
      <c r="AB17" s="20" t="e">
        <f t="shared" si="5"/>
        <v>#N/A</v>
      </c>
    </row>
    <row r="18" spans="1:28" ht="14.65" thickBot="1" x14ac:dyDescent="0.5">
      <c r="A18" s="8" t="s">
        <v>547</v>
      </c>
      <c r="B18" s="10" t="s">
        <v>300</v>
      </c>
      <c r="C18" s="9" t="s">
        <v>301</v>
      </c>
      <c r="D18" s="9" t="s">
        <v>302</v>
      </c>
      <c r="E18" s="9" t="s">
        <v>303</v>
      </c>
      <c r="F18" s="9" t="s">
        <v>304</v>
      </c>
      <c r="G18" s="9" t="s">
        <v>305</v>
      </c>
      <c r="H18" s="19" t="s">
        <v>306</v>
      </c>
      <c r="I18" s="19" t="s">
        <v>307</v>
      </c>
      <c r="J18" s="19" t="s">
        <v>308</v>
      </c>
      <c r="K18" s="9" t="s">
        <v>309</v>
      </c>
      <c r="L18" s="15" t="s">
        <v>14</v>
      </c>
      <c r="M18" s="6"/>
      <c r="P18" s="2" t="s">
        <v>28</v>
      </c>
      <c r="Q18" s="20">
        <f>MATCH('Setup-Volumetrics'!C16,B1:L1,0)</f>
        <v>10</v>
      </c>
      <c r="R18" s="20" t="e">
        <f>MATCH('Setup-Volumetrics'!D16,A2:A52,0)</f>
        <v>#N/A</v>
      </c>
      <c r="S18" s="20" t="e" cm="1">
        <f t="array" ref="S18">INDEX(B2:L52,R18,Q18)</f>
        <v>#N/A</v>
      </c>
      <c r="T18" s="31" t="e">
        <f>MATCH('Setup-Volumetrics'!#REF!,'Dilution Calc'!A2:A52,0)</f>
        <v>#REF!</v>
      </c>
      <c r="U18" s="20" t="e" cm="1">
        <f t="array" ref="U18">INDEX(B2:L52,T18,Q18)</f>
        <v>#REF!</v>
      </c>
      <c r="V18" s="20" t="e">
        <f t="shared" si="0"/>
        <v>#REF!</v>
      </c>
      <c r="W18" s="20" t="e">
        <f t="shared" si="1"/>
        <v>#N/A</v>
      </c>
      <c r="X18" s="20" t="e">
        <f t="shared" si="2"/>
        <v>#REF!</v>
      </c>
      <c r="Y18" s="20" t="e">
        <f t="shared" si="3"/>
        <v>#N/A</v>
      </c>
      <c r="Z18" s="26" t="s">
        <v>537</v>
      </c>
      <c r="AA18" s="20" t="e">
        <f t="shared" si="4"/>
        <v>#REF!</v>
      </c>
      <c r="AB18" s="20" t="e">
        <f t="shared" si="5"/>
        <v>#N/A</v>
      </c>
    </row>
    <row r="19" spans="1:28" ht="14.65" thickBot="1" x14ac:dyDescent="0.5">
      <c r="A19" s="8" t="s">
        <v>311</v>
      </c>
      <c r="B19" s="10" t="s">
        <v>314</v>
      </c>
      <c r="C19" s="9" t="s">
        <v>315</v>
      </c>
      <c r="D19" s="9" t="s">
        <v>316</v>
      </c>
      <c r="E19" s="9" t="s">
        <v>317</v>
      </c>
      <c r="F19" s="9" t="s">
        <v>318</v>
      </c>
      <c r="G19" s="9" t="s">
        <v>319</v>
      </c>
      <c r="H19" s="19" t="s">
        <v>320</v>
      </c>
      <c r="I19" s="19" t="s">
        <v>321</v>
      </c>
      <c r="J19" s="19" t="s">
        <v>322</v>
      </c>
      <c r="K19" s="9" t="s">
        <v>323</v>
      </c>
      <c r="L19" s="15" t="s">
        <v>14</v>
      </c>
      <c r="M19" s="6"/>
      <c r="P19" s="2" t="s">
        <v>29</v>
      </c>
      <c r="Q19" s="20">
        <f>MATCH('Setup-Volumetrics'!C17,B1:L1,0)</f>
        <v>10</v>
      </c>
      <c r="R19" s="20" t="e">
        <f>MATCH('Setup-Volumetrics'!D17,A2:A52,0)</f>
        <v>#N/A</v>
      </c>
      <c r="S19" s="20" t="e" cm="1">
        <f t="array" ref="S19">INDEX(B2:L52,R19,Q19)</f>
        <v>#N/A</v>
      </c>
      <c r="T19" s="31" t="e">
        <f>MATCH('Setup-Volumetrics'!#REF!,'Dilution Calc'!A2:A52,0)</f>
        <v>#REF!</v>
      </c>
      <c r="U19" s="20" t="e" cm="1">
        <f t="array" ref="U19">INDEX(B2:L52,T19,Q19)</f>
        <v>#REF!</v>
      </c>
      <c r="V19" s="20" t="e">
        <f t="shared" si="0"/>
        <v>#REF!</v>
      </c>
      <c r="W19" s="20" t="e">
        <f t="shared" si="1"/>
        <v>#N/A</v>
      </c>
      <c r="X19" s="20" t="e">
        <f t="shared" si="2"/>
        <v>#REF!</v>
      </c>
      <c r="Y19" s="20" t="e">
        <f t="shared" si="3"/>
        <v>#N/A</v>
      </c>
      <c r="Z19" s="26" t="s">
        <v>537</v>
      </c>
      <c r="AA19" s="20" t="e">
        <f t="shared" si="4"/>
        <v>#REF!</v>
      </c>
      <c r="AB19" s="20" t="e">
        <f t="shared" si="5"/>
        <v>#N/A</v>
      </c>
    </row>
    <row r="20" spans="1:28" ht="14.65" thickBot="1" x14ac:dyDescent="0.5">
      <c r="A20" s="8" t="s">
        <v>548</v>
      </c>
      <c r="B20" s="10" t="s">
        <v>326</v>
      </c>
      <c r="C20" s="9" t="s">
        <v>213</v>
      </c>
      <c r="D20" s="9" t="s">
        <v>327</v>
      </c>
      <c r="E20" s="9" t="s">
        <v>328</v>
      </c>
      <c r="F20" s="9" t="s">
        <v>329</v>
      </c>
      <c r="G20" s="9" t="s">
        <v>330</v>
      </c>
      <c r="H20" s="19" t="s">
        <v>331</v>
      </c>
      <c r="I20" s="19" t="s">
        <v>332</v>
      </c>
      <c r="J20" s="19" t="s">
        <v>333</v>
      </c>
      <c r="K20" s="9" t="s">
        <v>334</v>
      </c>
      <c r="L20" s="15" t="s">
        <v>14</v>
      </c>
      <c r="M20" s="6"/>
      <c r="P20" s="2" t="s">
        <v>30</v>
      </c>
      <c r="Q20" s="20">
        <f>MATCH('Setup-Volumetrics'!C18,B1:L1,0)</f>
        <v>10</v>
      </c>
      <c r="R20" s="20" t="e">
        <f>MATCH('Setup-Volumetrics'!D18,A2:A52,0)</f>
        <v>#N/A</v>
      </c>
      <c r="S20" s="20" t="e" cm="1">
        <f t="array" ref="S20">INDEX(B2:L52,R20,Q20)</f>
        <v>#N/A</v>
      </c>
      <c r="T20" s="31" t="e">
        <f>MATCH('Setup-Volumetrics'!#REF!,'Dilution Calc'!A2:A52,0)</f>
        <v>#REF!</v>
      </c>
      <c r="U20" s="20" t="e" cm="1">
        <f t="array" ref="U20">INDEX(B2:L52,T20,Q20)</f>
        <v>#REF!</v>
      </c>
      <c r="V20" s="20" t="e">
        <f t="shared" si="0"/>
        <v>#REF!</v>
      </c>
      <c r="W20" s="20" t="e">
        <f t="shared" si="1"/>
        <v>#N/A</v>
      </c>
      <c r="X20" s="20" t="e">
        <f t="shared" si="2"/>
        <v>#REF!</v>
      </c>
      <c r="Y20" s="20" t="e">
        <f t="shared" si="3"/>
        <v>#N/A</v>
      </c>
      <c r="Z20" s="26" t="s">
        <v>537</v>
      </c>
      <c r="AA20" s="20" t="e">
        <f t="shared" si="4"/>
        <v>#REF!</v>
      </c>
      <c r="AB20" s="20" t="e">
        <f t="shared" si="5"/>
        <v>#N/A</v>
      </c>
    </row>
    <row r="21" spans="1:28" ht="14.65" thickBot="1" x14ac:dyDescent="0.5">
      <c r="A21" s="8" t="s">
        <v>549</v>
      </c>
      <c r="B21" s="10" t="s">
        <v>338</v>
      </c>
      <c r="C21" s="9" t="s">
        <v>339</v>
      </c>
      <c r="D21" s="9" t="s">
        <v>340</v>
      </c>
      <c r="E21" s="9" t="s">
        <v>341</v>
      </c>
      <c r="F21" s="9" t="s">
        <v>342</v>
      </c>
      <c r="G21" s="9" t="s">
        <v>343</v>
      </c>
      <c r="H21" s="19" t="s">
        <v>344</v>
      </c>
      <c r="I21" s="19" t="s">
        <v>345</v>
      </c>
      <c r="J21" s="19" t="s">
        <v>346</v>
      </c>
      <c r="K21" s="9" t="s">
        <v>347</v>
      </c>
      <c r="L21" s="15" t="s">
        <v>14</v>
      </c>
      <c r="M21" s="6"/>
      <c r="P21" s="2" t="s">
        <v>31</v>
      </c>
      <c r="Q21" s="20">
        <f>MATCH('Setup-Volumetrics'!C19,B1:L1,0)</f>
        <v>10</v>
      </c>
      <c r="R21" s="20" t="e">
        <f>MATCH('Setup-Volumetrics'!D19,A2:A52,0)</f>
        <v>#N/A</v>
      </c>
      <c r="S21" s="20" t="e" cm="1">
        <f t="array" ref="S21">INDEX(B2:L52,R21,Q21)</f>
        <v>#N/A</v>
      </c>
      <c r="T21" s="31" t="e">
        <f>MATCH('Setup-Volumetrics'!#REF!,'Dilution Calc'!A2:A52,0)</f>
        <v>#REF!</v>
      </c>
      <c r="U21" s="20" t="e" cm="1">
        <f t="array" ref="U21">INDEX(B2:L52,T21,Q21)</f>
        <v>#REF!</v>
      </c>
      <c r="V21" s="20" t="e">
        <f t="shared" si="0"/>
        <v>#REF!</v>
      </c>
      <c r="W21" s="20" t="e">
        <f t="shared" si="1"/>
        <v>#N/A</v>
      </c>
      <c r="X21" s="20" t="e">
        <f t="shared" si="2"/>
        <v>#REF!</v>
      </c>
      <c r="Y21" s="20" t="e">
        <f t="shared" si="3"/>
        <v>#N/A</v>
      </c>
      <c r="Z21" s="26" t="s">
        <v>537</v>
      </c>
      <c r="AA21" s="20" t="e">
        <f t="shared" si="4"/>
        <v>#REF!</v>
      </c>
      <c r="AB21" s="20" t="e">
        <f t="shared" si="5"/>
        <v>#N/A</v>
      </c>
    </row>
    <row r="22" spans="1:28" ht="14.65" thickBot="1" x14ac:dyDescent="0.5">
      <c r="A22" s="8" t="s">
        <v>550</v>
      </c>
      <c r="B22" s="10" t="s">
        <v>261</v>
      </c>
      <c r="C22" s="9" t="s">
        <v>300</v>
      </c>
      <c r="D22" s="9" t="s">
        <v>352</v>
      </c>
      <c r="E22" s="9" t="s">
        <v>353</v>
      </c>
      <c r="F22" s="9" t="s">
        <v>354</v>
      </c>
      <c r="G22" s="9" t="s">
        <v>355</v>
      </c>
      <c r="H22" s="19" t="s">
        <v>356</v>
      </c>
      <c r="I22" s="19" t="s">
        <v>159</v>
      </c>
      <c r="J22" s="19" t="s">
        <v>357</v>
      </c>
      <c r="K22" s="9" t="s">
        <v>358</v>
      </c>
      <c r="L22" s="15" t="s">
        <v>14</v>
      </c>
      <c r="M22" s="6"/>
      <c r="P22" s="2" t="s">
        <v>33</v>
      </c>
      <c r="Q22" s="20">
        <f>MATCH('Setup-Volumetrics'!C20,B1:L1,0)</f>
        <v>10</v>
      </c>
      <c r="R22" s="20" t="e">
        <f>MATCH('Setup-Volumetrics'!D20,A2:A52,0)</f>
        <v>#N/A</v>
      </c>
      <c r="S22" s="20" t="e" cm="1">
        <f t="array" ref="S22">INDEX(B2:L52,R22,Q22)</f>
        <v>#N/A</v>
      </c>
      <c r="T22" s="31" t="e">
        <f>MATCH('Setup-Volumetrics'!#REF!,'Dilution Calc'!A2:A52,0)</f>
        <v>#REF!</v>
      </c>
      <c r="U22" s="20" t="e" cm="1">
        <f t="array" ref="U22">INDEX(B2:L52,T22,Q22)</f>
        <v>#REF!</v>
      </c>
      <c r="V22" s="20" t="e">
        <f>U22</f>
        <v>#REF!</v>
      </c>
      <c r="W22" s="20" t="e">
        <f>S22</f>
        <v>#N/A</v>
      </c>
      <c r="X22" s="20" t="e">
        <f>RIGHT(V22,LEN(V22)-SEARCH( ":", V22,1))</f>
        <v>#REF!</v>
      </c>
      <c r="Y22" s="20" t="e">
        <f>RIGHT(W22,LEN(W22)-SEARCH( ":",W22,1))</f>
        <v>#N/A</v>
      </c>
      <c r="Z22" s="26" t="s">
        <v>537</v>
      </c>
      <c r="AA22" s="20" t="e">
        <f>X22+Y22</f>
        <v>#REF!</v>
      </c>
      <c r="AB22" s="20" t="e">
        <f>IFERROR(CONCATENATE(Z22,AA22),S22)</f>
        <v>#N/A</v>
      </c>
    </row>
    <row r="23" spans="1:28" ht="14.65" thickBot="1" x14ac:dyDescent="0.5">
      <c r="A23" s="8" t="s">
        <v>360</v>
      </c>
      <c r="B23" s="10" t="s">
        <v>261</v>
      </c>
      <c r="C23" s="9" t="s">
        <v>361</v>
      </c>
      <c r="D23" s="9" t="s">
        <v>263</v>
      </c>
      <c r="E23" s="9" t="s">
        <v>115</v>
      </c>
      <c r="F23" s="9" t="s">
        <v>264</v>
      </c>
      <c r="G23" s="9" t="s">
        <v>265</v>
      </c>
      <c r="H23" s="19" t="s">
        <v>230</v>
      </c>
      <c r="I23" s="19" t="s">
        <v>319</v>
      </c>
      <c r="J23" s="19" t="s">
        <v>267</v>
      </c>
      <c r="K23" s="9" t="s">
        <v>362</v>
      </c>
      <c r="L23" s="15" t="s">
        <v>14</v>
      </c>
      <c r="M23" s="6"/>
      <c r="P23" s="2" t="s">
        <v>35</v>
      </c>
      <c r="Q23" s="20">
        <f>MATCH('Setup-Volumetrics'!C21,B1:L1,0)</f>
        <v>7</v>
      </c>
      <c r="R23" s="20" t="e">
        <f>MATCH('Setup-Volumetrics'!D21,A2:A52,0)</f>
        <v>#N/A</v>
      </c>
      <c r="S23" s="20" t="e" cm="1">
        <f t="array" ref="S23">INDEX(B2:L52,R23,Q23)</f>
        <v>#N/A</v>
      </c>
      <c r="T23" s="31" t="e">
        <f>MATCH('Setup-Volumetrics'!#REF!,'Dilution Calc'!A2:A52,0)</f>
        <v>#REF!</v>
      </c>
      <c r="U23" s="20" t="e" cm="1">
        <f t="array" ref="U23">INDEX(B2:L52,T23,Q23)</f>
        <v>#REF!</v>
      </c>
      <c r="V23" s="20" t="e">
        <f t="shared" si="0"/>
        <v>#REF!</v>
      </c>
      <c r="W23" s="20" t="e">
        <f t="shared" ref="W23:W25" si="6">S23</f>
        <v>#N/A</v>
      </c>
      <c r="X23" s="20" t="e">
        <f t="shared" ref="X23:X25" si="7">RIGHT(V23,LEN(V23)-SEARCH( ":", V23,1))</f>
        <v>#REF!</v>
      </c>
      <c r="Y23" s="20" t="e">
        <f t="shared" ref="Y23:Y25" si="8">RIGHT(W23,LEN(W23)-SEARCH( ":",W23,1))</f>
        <v>#N/A</v>
      </c>
      <c r="Z23" s="26" t="s">
        <v>537</v>
      </c>
      <c r="AA23" s="20" t="e">
        <f t="shared" ref="AA23:AA25" si="9">X23+Y23</f>
        <v>#REF!</v>
      </c>
      <c r="AB23" s="20" t="e">
        <f t="shared" ref="AB23:AB25" si="10">IFERROR(CONCATENATE(Z23,AA23),S23)</f>
        <v>#N/A</v>
      </c>
    </row>
    <row r="24" spans="1:28" ht="14.65" thickBot="1" x14ac:dyDescent="0.5">
      <c r="A24" s="8" t="s">
        <v>75</v>
      </c>
      <c r="B24" s="10" t="s">
        <v>365</v>
      </c>
      <c r="C24" s="9" t="s">
        <v>366</v>
      </c>
      <c r="D24" s="9" t="s">
        <v>367</v>
      </c>
      <c r="E24" s="9" t="s">
        <v>368</v>
      </c>
      <c r="F24" s="9" t="s">
        <v>369</v>
      </c>
      <c r="G24" s="9" t="s">
        <v>370</v>
      </c>
      <c r="H24" s="19" t="s">
        <v>172</v>
      </c>
      <c r="I24" s="19" t="s">
        <v>371</v>
      </c>
      <c r="J24" s="19" t="s">
        <v>372</v>
      </c>
      <c r="K24" s="9" t="s">
        <v>373</v>
      </c>
      <c r="L24" s="15" t="s">
        <v>14</v>
      </c>
      <c r="M24" s="6"/>
      <c r="P24" s="2" t="s">
        <v>37</v>
      </c>
      <c r="Q24" s="20">
        <f>MATCH('Setup-Volumetrics'!C22,B1:L1,0)</f>
        <v>5</v>
      </c>
      <c r="R24" s="20" t="e">
        <f>MATCH('Setup-Volumetrics'!D22,A2:A52,0)</f>
        <v>#N/A</v>
      </c>
      <c r="S24" s="20" t="e" cm="1">
        <f t="array" ref="S24">INDEX(B2:L52,R24,Q24)</f>
        <v>#N/A</v>
      </c>
      <c r="T24" s="31" t="e">
        <f>MATCH('Setup-Volumetrics'!#REF!,'Dilution Calc'!A2:A52,0)</f>
        <v>#REF!</v>
      </c>
      <c r="U24" s="20" t="e" cm="1">
        <f t="array" ref="U24">INDEX(B2:L52,T24,Q24)</f>
        <v>#REF!</v>
      </c>
      <c r="V24" s="20" t="e">
        <f t="shared" si="0"/>
        <v>#REF!</v>
      </c>
      <c r="W24" s="20" t="e">
        <f t="shared" si="6"/>
        <v>#N/A</v>
      </c>
      <c r="X24" s="20" t="e">
        <f t="shared" si="7"/>
        <v>#REF!</v>
      </c>
      <c r="Y24" s="20" t="e">
        <f t="shared" si="8"/>
        <v>#N/A</v>
      </c>
      <c r="Z24" s="26" t="s">
        <v>537</v>
      </c>
      <c r="AA24" s="20" t="e">
        <f t="shared" si="9"/>
        <v>#REF!</v>
      </c>
      <c r="AB24" s="20" t="e">
        <f t="shared" si="10"/>
        <v>#N/A</v>
      </c>
    </row>
    <row r="25" spans="1:28" ht="14.65" thickBot="1" x14ac:dyDescent="0.5">
      <c r="A25" s="8" t="s">
        <v>551</v>
      </c>
      <c r="B25" s="10" t="s">
        <v>198</v>
      </c>
      <c r="C25" s="9" t="s">
        <v>241</v>
      </c>
      <c r="D25" s="9" t="s">
        <v>377</v>
      </c>
      <c r="E25" s="9" t="s">
        <v>242</v>
      </c>
      <c r="F25" s="9" t="s">
        <v>200</v>
      </c>
      <c r="G25" s="9" t="s">
        <v>201</v>
      </c>
      <c r="H25" s="19" t="s">
        <v>378</v>
      </c>
      <c r="I25" s="19" t="s">
        <v>344</v>
      </c>
      <c r="J25" s="19" t="s">
        <v>379</v>
      </c>
      <c r="K25" s="9" t="s">
        <v>380</v>
      </c>
      <c r="L25" s="15" t="s">
        <v>14</v>
      </c>
      <c r="M25" s="6"/>
      <c r="P25" s="2" t="s">
        <v>40</v>
      </c>
      <c r="Q25" s="20">
        <f>MATCH('Setup-Volumetrics'!C24,B1:L1,0)</f>
        <v>3</v>
      </c>
      <c r="R25" s="20" t="e">
        <f>MATCH('Setup-Volumetrics'!D24,A2:A52,0)</f>
        <v>#N/A</v>
      </c>
      <c r="S25" s="20" t="e" cm="1">
        <f t="array" ref="S25">INDEX(B2:L52,R25,Q25)</f>
        <v>#N/A</v>
      </c>
      <c r="T25" s="31" t="e">
        <f>MATCH('Setup-Volumetrics'!#REF!,'Dilution Calc'!A2:A52,0)</f>
        <v>#REF!</v>
      </c>
      <c r="U25" s="20" t="e" cm="1">
        <f t="array" ref="U25">INDEX(B2:L52,T25,Q25)</f>
        <v>#REF!</v>
      </c>
      <c r="V25" s="20" t="e">
        <f t="shared" si="0"/>
        <v>#REF!</v>
      </c>
      <c r="W25" s="20" t="e">
        <f t="shared" si="6"/>
        <v>#N/A</v>
      </c>
      <c r="X25" s="20" t="e">
        <f t="shared" si="7"/>
        <v>#REF!</v>
      </c>
      <c r="Y25" s="20" t="e">
        <f t="shared" si="8"/>
        <v>#N/A</v>
      </c>
      <c r="Z25" s="26" t="s">
        <v>537</v>
      </c>
      <c r="AA25" s="20" t="e">
        <f t="shared" si="9"/>
        <v>#REF!</v>
      </c>
      <c r="AB25" s="20" t="e">
        <f t="shared" si="10"/>
        <v>#N/A</v>
      </c>
    </row>
    <row r="26" spans="1:28" ht="14.65" thickBot="1" x14ac:dyDescent="0.5">
      <c r="A26" s="8" t="s">
        <v>552</v>
      </c>
      <c r="B26" s="10" t="s">
        <v>385</v>
      </c>
      <c r="C26" s="9" t="s">
        <v>386</v>
      </c>
      <c r="D26" s="9" t="s">
        <v>387</v>
      </c>
      <c r="E26" s="9" t="s">
        <v>388</v>
      </c>
      <c r="F26" s="9" t="s">
        <v>353</v>
      </c>
      <c r="G26" s="9" t="s">
        <v>389</v>
      </c>
      <c r="H26" s="19" t="s">
        <v>390</v>
      </c>
      <c r="I26" s="19" t="s">
        <v>391</v>
      </c>
      <c r="J26" s="19" t="s">
        <v>392</v>
      </c>
      <c r="K26" s="9" t="s">
        <v>393</v>
      </c>
      <c r="L26" s="15" t="s">
        <v>14</v>
      </c>
      <c r="M26" s="6"/>
      <c r="P26" s="3"/>
      <c r="Q26" s="21"/>
      <c r="R26" s="21"/>
      <c r="S26" s="21"/>
      <c r="T26" s="32"/>
      <c r="U26" s="24"/>
      <c r="V26" s="24"/>
      <c r="W26" s="24"/>
      <c r="X26" s="24"/>
      <c r="Y26" s="24"/>
      <c r="Z26" s="24"/>
      <c r="AA26" s="24"/>
      <c r="AB26" s="24"/>
    </row>
    <row r="27" spans="1:28" ht="14.65" thickBot="1" x14ac:dyDescent="0.5">
      <c r="A27" s="8" t="s">
        <v>77</v>
      </c>
      <c r="B27" s="10" t="s">
        <v>313</v>
      </c>
      <c r="C27" s="9" t="s">
        <v>396</v>
      </c>
      <c r="D27" s="9" t="s">
        <v>397</v>
      </c>
      <c r="E27" s="9" t="s">
        <v>398</v>
      </c>
      <c r="F27" s="9" t="s">
        <v>242</v>
      </c>
      <c r="G27" s="9" t="s">
        <v>399</v>
      </c>
      <c r="H27" s="19" t="s">
        <v>87</v>
      </c>
      <c r="I27" s="19" t="s">
        <v>400</v>
      </c>
      <c r="J27" s="19" t="s">
        <v>243</v>
      </c>
      <c r="K27" s="9" t="s">
        <v>401</v>
      </c>
      <c r="L27" s="15" t="s">
        <v>14</v>
      </c>
      <c r="M27" s="6"/>
      <c r="P27" s="2" t="s">
        <v>44</v>
      </c>
      <c r="Q27" s="20" t="e">
        <f>MATCH('Setup-Volumetrics'!C28,B1:L1,0)</f>
        <v>#N/A</v>
      </c>
      <c r="R27" s="20" t="e">
        <f>MATCH('Setup-Volumetrics'!D28,A2:A52,0)</f>
        <v>#N/A</v>
      </c>
      <c r="S27" s="20" t="e" cm="1">
        <f t="array" ref="S27">INDEX(B2:L52,R27,Q27)</f>
        <v>#N/A</v>
      </c>
      <c r="T27" s="31"/>
    </row>
    <row r="28" spans="1:28" ht="14.65" thickBot="1" x14ac:dyDescent="0.5">
      <c r="A28" s="8" t="s">
        <v>553</v>
      </c>
      <c r="B28" s="10" t="s">
        <v>313</v>
      </c>
      <c r="C28" s="9" t="s">
        <v>250</v>
      </c>
      <c r="D28" s="9" t="s">
        <v>157</v>
      </c>
      <c r="E28" s="9" t="s">
        <v>251</v>
      </c>
      <c r="F28" s="9" t="s">
        <v>403</v>
      </c>
      <c r="G28" s="9" t="s">
        <v>158</v>
      </c>
      <c r="H28" s="19" t="s">
        <v>404</v>
      </c>
      <c r="I28" s="19" t="s">
        <v>291</v>
      </c>
      <c r="J28" s="19" t="s">
        <v>159</v>
      </c>
      <c r="K28" s="9" t="s">
        <v>332</v>
      </c>
      <c r="L28" s="15" t="s">
        <v>14</v>
      </c>
      <c r="M28" s="6"/>
      <c r="P28" s="2" t="s">
        <v>46</v>
      </c>
      <c r="Q28" s="20" t="e">
        <f>MATCH('Setup-Volumetrics'!C29,B1:L1,0)</f>
        <v>#N/A</v>
      </c>
      <c r="R28" s="20" t="e">
        <f>MATCH('Setup-Volumetrics'!D29,A2:A52,0)</f>
        <v>#N/A</v>
      </c>
      <c r="S28" s="20" t="e" cm="1">
        <f t="array" ref="S28">INDEX(B2:L52,R28,Q28)</f>
        <v>#N/A</v>
      </c>
      <c r="T28" s="31"/>
    </row>
    <row r="29" spans="1:28" ht="14.65" thickBot="1" x14ac:dyDescent="0.5">
      <c r="A29" s="8" t="s">
        <v>406</v>
      </c>
      <c r="B29" s="10" t="s">
        <v>409</v>
      </c>
      <c r="C29" s="9" t="s">
        <v>410</v>
      </c>
      <c r="D29" s="9" t="s">
        <v>411</v>
      </c>
      <c r="E29" s="9" t="s">
        <v>412</v>
      </c>
      <c r="F29" s="9" t="s">
        <v>413</v>
      </c>
      <c r="G29" s="9" t="s">
        <v>414</v>
      </c>
      <c r="H29" s="19" t="s">
        <v>415</v>
      </c>
      <c r="I29" s="19" t="s">
        <v>416</v>
      </c>
      <c r="J29" s="19" t="s">
        <v>344</v>
      </c>
      <c r="K29" s="9" t="s">
        <v>417</v>
      </c>
      <c r="L29" s="15" t="s">
        <v>14</v>
      </c>
      <c r="M29" s="6"/>
      <c r="P29" s="2" t="s">
        <v>48</v>
      </c>
      <c r="Q29" s="20" t="e">
        <f>MATCH('Setup-Volumetrics'!C30,B1:L1,0)</f>
        <v>#N/A</v>
      </c>
      <c r="R29" s="20" t="e">
        <f>MATCH('Setup-Volumetrics'!D30,A2:A52,0)</f>
        <v>#N/A</v>
      </c>
      <c r="S29" s="20" t="e" cm="1">
        <f t="array" ref="S29">INDEX(B2:L52,R29,Q29)</f>
        <v>#N/A</v>
      </c>
      <c r="T29" s="31"/>
    </row>
    <row r="30" spans="1:28" ht="14.65" thickBot="1" x14ac:dyDescent="0.5">
      <c r="A30" s="8" t="s">
        <v>554</v>
      </c>
      <c r="B30" s="10" t="s">
        <v>420</v>
      </c>
      <c r="C30" s="9" t="s">
        <v>421</v>
      </c>
      <c r="D30" s="9" t="s">
        <v>422</v>
      </c>
      <c r="E30" s="9" t="s">
        <v>423</v>
      </c>
      <c r="F30" s="9" t="s">
        <v>424</v>
      </c>
      <c r="G30" s="9" t="s">
        <v>425</v>
      </c>
      <c r="H30" s="19" t="s">
        <v>399</v>
      </c>
      <c r="I30" s="19" t="s">
        <v>426</v>
      </c>
      <c r="J30" s="19" t="s">
        <v>427</v>
      </c>
      <c r="K30" s="9" t="s">
        <v>428</v>
      </c>
      <c r="L30" s="15" t="s">
        <v>14</v>
      </c>
      <c r="M30" s="6"/>
      <c r="P30" s="22" t="s">
        <v>49</v>
      </c>
      <c r="Q30" s="20" t="e">
        <f>MATCH('Setup-Volumetrics'!C31,B1:L1,0)</f>
        <v>#N/A</v>
      </c>
      <c r="R30" s="20" t="e">
        <f>MATCH('Setup-Volumetrics'!D31,A2:A52,0)</f>
        <v>#N/A</v>
      </c>
      <c r="S30" s="20" t="e" cm="1">
        <f t="array" ref="S30">INDEX(B2:L52,R30,Q30)</f>
        <v>#N/A</v>
      </c>
      <c r="T30" s="31"/>
    </row>
    <row r="31" spans="1:28" ht="14.65" thickBot="1" x14ac:dyDescent="0.5">
      <c r="A31" s="8" t="s">
        <v>555</v>
      </c>
      <c r="B31" s="10" t="s">
        <v>226</v>
      </c>
      <c r="C31" s="9" t="s">
        <v>365</v>
      </c>
      <c r="D31" s="9" t="s">
        <v>227</v>
      </c>
      <c r="E31" s="9" t="s">
        <v>367</v>
      </c>
      <c r="F31" s="9" t="s">
        <v>228</v>
      </c>
      <c r="G31" s="9" t="s">
        <v>369</v>
      </c>
      <c r="H31" s="19" t="s">
        <v>425</v>
      </c>
      <c r="I31" s="19" t="s">
        <v>303</v>
      </c>
      <c r="J31" s="19" t="s">
        <v>432</v>
      </c>
      <c r="K31" s="9" t="s">
        <v>433</v>
      </c>
      <c r="L31" s="15" t="s">
        <v>14</v>
      </c>
      <c r="M31" s="6"/>
      <c r="P31" s="22" t="s">
        <v>50</v>
      </c>
      <c r="Q31" s="20" t="e">
        <f>MATCH('Setup-Volumetrics'!C32,B1:L1,0)</f>
        <v>#N/A</v>
      </c>
      <c r="R31" s="20" t="e">
        <f>MATCH('Setup-Volumetrics'!D32,A2:A52,0)</f>
        <v>#N/A</v>
      </c>
      <c r="S31" s="20" t="e" cm="1">
        <f t="array" ref="S31">INDEX(B2:L52,R31,Q31)</f>
        <v>#N/A</v>
      </c>
      <c r="T31" s="31"/>
    </row>
    <row r="32" spans="1:28" ht="14.65" thickBot="1" x14ac:dyDescent="0.5">
      <c r="A32" s="8" t="s">
        <v>556</v>
      </c>
      <c r="B32" s="10" t="s">
        <v>437</v>
      </c>
      <c r="C32" s="9" t="s">
        <v>385</v>
      </c>
      <c r="D32" s="9" t="s">
        <v>361</v>
      </c>
      <c r="E32" s="9" t="s">
        <v>438</v>
      </c>
      <c r="F32" s="9" t="s">
        <v>143</v>
      </c>
      <c r="G32" s="9" t="s">
        <v>439</v>
      </c>
      <c r="H32" s="19" t="s">
        <v>229</v>
      </c>
      <c r="I32" s="19" t="s">
        <v>215</v>
      </c>
      <c r="J32" s="19" t="s">
        <v>144</v>
      </c>
      <c r="K32" s="9" t="s">
        <v>440</v>
      </c>
      <c r="L32" s="15" t="s">
        <v>14</v>
      </c>
      <c r="M32" s="6"/>
      <c r="P32" s="22" t="s">
        <v>51</v>
      </c>
      <c r="Q32" s="20" t="e">
        <f>MATCH('Setup-Volumetrics'!C33,B1:L1,0)</f>
        <v>#N/A</v>
      </c>
      <c r="R32" s="20" t="e">
        <f>MATCH('Setup-Volumetrics'!D33,A2:A52,0)</f>
        <v>#N/A</v>
      </c>
      <c r="S32" s="20" t="e" cm="1">
        <f t="array" ref="S32">INDEX(B2:L52,R32,Q32)</f>
        <v>#N/A</v>
      </c>
      <c r="T32" s="31"/>
    </row>
    <row r="33" spans="1:28" ht="14.65" thickBot="1" x14ac:dyDescent="0.5">
      <c r="A33" s="8" t="s">
        <v>557</v>
      </c>
      <c r="B33" s="10" t="s">
        <v>445</v>
      </c>
      <c r="C33" s="9" t="s">
        <v>446</v>
      </c>
      <c r="D33" s="9" t="s">
        <v>447</v>
      </c>
      <c r="E33" s="9" t="s">
        <v>448</v>
      </c>
      <c r="F33" s="9" t="s">
        <v>301</v>
      </c>
      <c r="G33" s="9" t="s">
        <v>449</v>
      </c>
      <c r="H33" s="19" t="s">
        <v>450</v>
      </c>
      <c r="I33" s="19" t="s">
        <v>451</v>
      </c>
      <c r="J33" s="19" t="s">
        <v>303</v>
      </c>
      <c r="K33" s="9" t="s">
        <v>452</v>
      </c>
      <c r="L33" s="15" t="s">
        <v>14</v>
      </c>
      <c r="M33" s="6"/>
      <c r="P33" s="4" t="s">
        <v>558</v>
      </c>
      <c r="Q33" s="20" t="e">
        <f>MATCH('Setup-Volumetrics'!C34,B1:L1,0)</f>
        <v>#N/A</v>
      </c>
      <c r="R33" s="20" t="e">
        <f>MATCH('Setup-Volumetrics'!D34,A2:A52,0)</f>
        <v>#N/A</v>
      </c>
      <c r="S33" s="20" t="e" cm="1">
        <f t="array" ref="S33">INDEX(B2:L52,R33,Q33)</f>
        <v>#N/A</v>
      </c>
      <c r="T33" s="31"/>
    </row>
    <row r="34" spans="1:28" ht="14.65" thickBot="1" x14ac:dyDescent="0.5">
      <c r="A34" s="8" t="s">
        <v>559</v>
      </c>
      <c r="B34" s="10" t="s">
        <v>249</v>
      </c>
      <c r="C34" s="9" t="s">
        <v>457</v>
      </c>
      <c r="D34" s="9" t="s">
        <v>250</v>
      </c>
      <c r="E34" s="9" t="s">
        <v>458</v>
      </c>
      <c r="F34" s="9" t="s">
        <v>315</v>
      </c>
      <c r="G34" s="9" t="s">
        <v>459</v>
      </c>
      <c r="H34" s="19" t="s">
        <v>460</v>
      </c>
      <c r="I34" s="19" t="s">
        <v>171</v>
      </c>
      <c r="J34" s="19" t="s">
        <v>461</v>
      </c>
      <c r="K34" s="9" t="s">
        <v>462</v>
      </c>
      <c r="L34" s="15" t="s">
        <v>14</v>
      </c>
      <c r="M34" s="6"/>
      <c r="P34" s="24"/>
      <c r="Q34" s="24"/>
      <c r="R34" s="24"/>
      <c r="S34" s="24"/>
      <c r="T34" s="32"/>
      <c r="U34" s="24"/>
      <c r="V34" s="24"/>
      <c r="W34" s="24"/>
      <c r="X34" s="24"/>
      <c r="Y34" s="24"/>
      <c r="Z34" s="24"/>
      <c r="AA34" s="24"/>
      <c r="AB34" s="24"/>
    </row>
    <row r="35" spans="1:28" x14ac:dyDescent="0.45">
      <c r="A35" s="8" t="s">
        <v>82</v>
      </c>
      <c r="B35" s="10" t="s">
        <v>465</v>
      </c>
      <c r="C35" s="9" t="s">
        <v>351</v>
      </c>
      <c r="D35" s="9" t="s">
        <v>261</v>
      </c>
      <c r="E35" s="9" t="s">
        <v>300</v>
      </c>
      <c r="F35" s="9" t="s">
        <v>466</v>
      </c>
      <c r="G35" s="9" t="s">
        <v>352</v>
      </c>
      <c r="H35" s="19" t="s">
        <v>340</v>
      </c>
      <c r="I35" s="19" t="s">
        <v>242</v>
      </c>
      <c r="J35" s="19" t="s">
        <v>354</v>
      </c>
      <c r="K35" s="9" t="s">
        <v>467</v>
      </c>
      <c r="L35" s="15" t="s">
        <v>14</v>
      </c>
      <c r="M35" s="6"/>
      <c r="P35" s="25" t="s">
        <v>41</v>
      </c>
      <c r="Q35" s="25" t="e">
        <f>MATCH('Setup-Volumetrics'!#REF!,B1:L1,0)</f>
        <v>#REF!</v>
      </c>
      <c r="R35" s="25" t="e">
        <f>MATCH('Setup-Volumetrics'!#REF!,A2:A52,0)</f>
        <v>#REF!</v>
      </c>
      <c r="S35" s="29" t="e" cm="1">
        <f t="array" ref="S35">INDEX(B2:K51,R35,Q35)</f>
        <v>#REF!</v>
      </c>
      <c r="T35" s="31" t="e">
        <f>MATCH('Setup-Volumetrics'!#REF!,'Dilution Calc'!A2:A52,0)</f>
        <v>#REF!</v>
      </c>
      <c r="U35" s="20" t="e" cm="1">
        <f t="array" ref="U35">INDEX(B2:L52,T35,Q35)</f>
        <v>#REF!</v>
      </c>
      <c r="V35" s="20" t="e">
        <f t="shared" ref="V35" si="11">U35</f>
        <v>#REF!</v>
      </c>
      <c r="W35" s="20" t="e">
        <f t="shared" ref="W35" si="12">S35</f>
        <v>#REF!</v>
      </c>
      <c r="X35" s="20" t="e">
        <f t="shared" ref="X35" si="13">RIGHT(V35,LEN(V35)-SEARCH( ":", V35,1))</f>
        <v>#REF!</v>
      </c>
      <c r="Y35" s="20" t="e">
        <f t="shared" ref="Y35" si="14">RIGHT(W35,LEN(W35)-SEARCH( ":",W35,1))</f>
        <v>#REF!</v>
      </c>
      <c r="Z35" s="26" t="s">
        <v>537</v>
      </c>
      <c r="AA35" s="20" t="e">
        <f t="shared" ref="AA35" si="15">X35+Y35</f>
        <v>#REF!</v>
      </c>
      <c r="AB35" s="20" t="e">
        <f t="shared" ref="AB35" si="16">IFERROR(CONCATENATE(Z35,AA35),S35)</f>
        <v>#REF!</v>
      </c>
    </row>
    <row r="36" spans="1:28" x14ac:dyDescent="0.45">
      <c r="A36" s="8" t="s">
        <v>560</v>
      </c>
      <c r="B36" s="10" t="s">
        <v>465</v>
      </c>
      <c r="C36" s="9" t="s">
        <v>351</v>
      </c>
      <c r="D36" s="9" t="s">
        <v>261</v>
      </c>
      <c r="E36" s="9" t="s">
        <v>300</v>
      </c>
      <c r="F36" s="9" t="s">
        <v>466</v>
      </c>
      <c r="G36" s="9" t="s">
        <v>352</v>
      </c>
      <c r="H36" s="19" t="s">
        <v>340</v>
      </c>
      <c r="I36" s="19" t="s">
        <v>242</v>
      </c>
      <c r="J36" s="19" t="s">
        <v>354</v>
      </c>
      <c r="K36" s="9" t="s">
        <v>467</v>
      </c>
      <c r="L36" s="15" t="s">
        <v>14</v>
      </c>
      <c r="M36" s="6"/>
    </row>
    <row r="37" spans="1:28" x14ac:dyDescent="0.45">
      <c r="A37" s="8" t="s">
        <v>561</v>
      </c>
      <c r="B37" s="10" t="s">
        <v>298</v>
      </c>
      <c r="C37" s="9" t="s">
        <v>384</v>
      </c>
      <c r="D37" s="9" t="s">
        <v>299</v>
      </c>
      <c r="E37" s="9" t="s">
        <v>447</v>
      </c>
      <c r="F37" s="9" t="s">
        <v>300</v>
      </c>
      <c r="G37" s="9" t="s">
        <v>387</v>
      </c>
      <c r="H37" s="19" t="s">
        <v>472</v>
      </c>
      <c r="I37" s="19" t="s">
        <v>398</v>
      </c>
      <c r="J37" s="19" t="s">
        <v>473</v>
      </c>
      <c r="K37" s="9" t="s">
        <v>342</v>
      </c>
      <c r="L37" s="15" t="s">
        <v>14</v>
      </c>
      <c r="M37" s="6"/>
    </row>
    <row r="38" spans="1:28" x14ac:dyDescent="0.45">
      <c r="A38" s="8" t="s">
        <v>80</v>
      </c>
      <c r="B38" s="10" t="s">
        <v>298</v>
      </c>
      <c r="C38" s="9" t="s">
        <v>384</v>
      </c>
      <c r="D38" s="9" t="s">
        <v>476</v>
      </c>
      <c r="E38" s="9" t="s">
        <v>477</v>
      </c>
      <c r="F38" s="9" t="s">
        <v>478</v>
      </c>
      <c r="G38" s="9" t="s">
        <v>438</v>
      </c>
      <c r="H38" s="19" t="s">
        <v>199</v>
      </c>
      <c r="I38" s="19" t="s">
        <v>340</v>
      </c>
      <c r="J38" s="19" t="s">
        <v>479</v>
      </c>
      <c r="K38" s="9" t="s">
        <v>480</v>
      </c>
      <c r="L38" s="15" t="s">
        <v>14</v>
      </c>
      <c r="M38" s="6"/>
    </row>
    <row r="39" spans="1:28" x14ac:dyDescent="0.45">
      <c r="A39" s="8" t="s">
        <v>562</v>
      </c>
      <c r="B39" s="10" t="s">
        <v>444</v>
      </c>
      <c r="C39" s="9" t="s">
        <v>408</v>
      </c>
      <c r="D39" s="9" t="s">
        <v>409</v>
      </c>
      <c r="E39" s="9" t="s">
        <v>410</v>
      </c>
      <c r="F39" s="9" t="s">
        <v>477</v>
      </c>
      <c r="G39" s="9" t="s">
        <v>422</v>
      </c>
      <c r="H39" s="19" t="s">
        <v>397</v>
      </c>
      <c r="I39" s="19" t="s">
        <v>484</v>
      </c>
      <c r="J39" s="19" t="s">
        <v>485</v>
      </c>
      <c r="K39" s="9" t="s">
        <v>229</v>
      </c>
      <c r="L39" s="15" t="s">
        <v>14</v>
      </c>
      <c r="M39" s="6"/>
    </row>
    <row r="40" spans="1:28" x14ac:dyDescent="0.45">
      <c r="A40" s="8" t="s">
        <v>486</v>
      </c>
      <c r="B40" s="10" t="s">
        <v>456</v>
      </c>
      <c r="C40" s="9" t="s">
        <v>465</v>
      </c>
      <c r="D40" s="9" t="s">
        <v>488</v>
      </c>
      <c r="E40" s="9" t="s">
        <v>489</v>
      </c>
      <c r="F40" s="9" t="s">
        <v>184</v>
      </c>
      <c r="G40" s="9" t="s">
        <v>490</v>
      </c>
      <c r="H40" s="19" t="s">
        <v>315</v>
      </c>
      <c r="I40" s="19" t="s">
        <v>377</v>
      </c>
      <c r="J40" s="19" t="s">
        <v>491</v>
      </c>
      <c r="K40" s="9" t="s">
        <v>289</v>
      </c>
      <c r="L40" s="15" t="s">
        <v>14</v>
      </c>
      <c r="M40" s="6"/>
    </row>
    <row r="41" spans="1:28" x14ac:dyDescent="0.45">
      <c r="A41" s="8" t="s">
        <v>563</v>
      </c>
      <c r="B41" s="10" t="s">
        <v>350</v>
      </c>
      <c r="C41" s="9" t="s">
        <v>298</v>
      </c>
      <c r="D41" s="9" t="s">
        <v>437</v>
      </c>
      <c r="E41" s="9" t="s">
        <v>476</v>
      </c>
      <c r="F41" s="9" t="s">
        <v>493</v>
      </c>
      <c r="G41" s="9" t="s">
        <v>478</v>
      </c>
      <c r="H41" s="19" t="s">
        <v>275</v>
      </c>
      <c r="I41" s="19" t="s">
        <v>494</v>
      </c>
      <c r="J41" s="19" t="s">
        <v>484</v>
      </c>
      <c r="K41" s="9" t="s">
        <v>460</v>
      </c>
      <c r="L41" s="15" t="s">
        <v>14</v>
      </c>
      <c r="M41" s="6"/>
    </row>
    <row r="42" spans="1:28" x14ac:dyDescent="0.45">
      <c r="A42" s="8" t="s">
        <v>76</v>
      </c>
      <c r="B42" s="10" t="s">
        <v>383</v>
      </c>
      <c r="C42" s="9" t="s">
        <v>444</v>
      </c>
      <c r="D42" s="9" t="s">
        <v>496</v>
      </c>
      <c r="E42" s="9" t="s">
        <v>420</v>
      </c>
      <c r="F42" s="9" t="s">
        <v>476</v>
      </c>
      <c r="G42" s="9" t="s">
        <v>477</v>
      </c>
      <c r="H42" s="19" t="s">
        <v>241</v>
      </c>
      <c r="I42" s="19" t="s">
        <v>227</v>
      </c>
      <c r="J42" s="19" t="s">
        <v>497</v>
      </c>
      <c r="K42" s="9" t="s">
        <v>498</v>
      </c>
      <c r="L42" s="15" t="s">
        <v>14</v>
      </c>
      <c r="M42" s="6"/>
    </row>
    <row r="43" spans="1:28" x14ac:dyDescent="0.45">
      <c r="A43" s="8" t="s">
        <v>73</v>
      </c>
      <c r="B43" s="10" t="s">
        <v>407</v>
      </c>
      <c r="C43" s="9" t="s">
        <v>500</v>
      </c>
      <c r="D43" s="9" t="s">
        <v>408</v>
      </c>
      <c r="E43" s="9" t="s">
        <v>501</v>
      </c>
      <c r="F43" s="9" t="s">
        <v>409</v>
      </c>
      <c r="G43" s="9" t="s">
        <v>410</v>
      </c>
      <c r="H43" s="19" t="s">
        <v>184</v>
      </c>
      <c r="I43" s="19" t="s">
        <v>478</v>
      </c>
      <c r="J43" s="19" t="s">
        <v>411</v>
      </c>
      <c r="K43" s="9" t="s">
        <v>472</v>
      </c>
      <c r="L43" s="15" t="s">
        <v>14</v>
      </c>
      <c r="M43" s="6"/>
    </row>
    <row r="44" spans="1:28" x14ac:dyDescent="0.45">
      <c r="A44" s="8" t="s">
        <v>564</v>
      </c>
      <c r="B44" s="10" t="s">
        <v>431</v>
      </c>
      <c r="C44" s="9" t="s">
        <v>350</v>
      </c>
      <c r="D44" s="9" t="s">
        <v>260</v>
      </c>
      <c r="E44" s="9" t="s">
        <v>437</v>
      </c>
      <c r="F44" s="9" t="s">
        <v>457</v>
      </c>
      <c r="G44" s="9" t="s">
        <v>493</v>
      </c>
      <c r="H44" s="19" t="s">
        <v>505</v>
      </c>
      <c r="I44" s="19" t="s">
        <v>326</v>
      </c>
      <c r="J44" s="19" t="s">
        <v>339</v>
      </c>
      <c r="K44" s="9" t="s">
        <v>387</v>
      </c>
      <c r="L44" s="15" t="s">
        <v>14</v>
      </c>
      <c r="M44" s="6"/>
    </row>
    <row r="45" spans="1:28" x14ac:dyDescent="0.45">
      <c r="A45" s="8" t="s">
        <v>506</v>
      </c>
      <c r="B45" s="10" t="s">
        <v>431</v>
      </c>
      <c r="C45" s="9" t="s">
        <v>350</v>
      </c>
      <c r="D45" s="9" t="s">
        <v>260</v>
      </c>
      <c r="E45" s="9" t="s">
        <v>364</v>
      </c>
      <c r="F45" s="9" t="s">
        <v>226</v>
      </c>
      <c r="G45" s="9" t="s">
        <v>365</v>
      </c>
      <c r="H45" s="19" t="s">
        <v>410</v>
      </c>
      <c r="I45" s="19" t="s">
        <v>507</v>
      </c>
      <c r="J45" s="19" t="s">
        <v>339</v>
      </c>
      <c r="K45" s="9" t="s">
        <v>387</v>
      </c>
      <c r="L45" s="15" t="s">
        <v>14</v>
      </c>
      <c r="M45" s="6"/>
    </row>
    <row r="46" spans="1:28" x14ac:dyDescent="0.45">
      <c r="A46" s="8" t="s">
        <v>79</v>
      </c>
      <c r="B46" s="10" t="s">
        <v>443</v>
      </c>
      <c r="C46" s="9" t="s">
        <v>407</v>
      </c>
      <c r="D46" s="9" t="s">
        <v>456</v>
      </c>
      <c r="E46" s="9" t="s">
        <v>465</v>
      </c>
      <c r="F46" s="9" t="s">
        <v>496</v>
      </c>
      <c r="G46" s="9" t="s">
        <v>420</v>
      </c>
      <c r="H46" s="19" t="s">
        <v>313</v>
      </c>
      <c r="I46" s="19" t="s">
        <v>365</v>
      </c>
      <c r="J46" s="19" t="s">
        <v>184</v>
      </c>
      <c r="K46" s="9" t="s">
        <v>275</v>
      </c>
      <c r="L46" s="15" t="s">
        <v>14</v>
      </c>
      <c r="M46" s="6"/>
    </row>
    <row r="47" spans="1:28" x14ac:dyDescent="0.45">
      <c r="A47" s="8" t="s">
        <v>565</v>
      </c>
      <c r="B47" s="10" t="s">
        <v>471</v>
      </c>
      <c r="C47" s="9" t="s">
        <v>443</v>
      </c>
      <c r="D47" s="9" t="s">
        <v>383</v>
      </c>
      <c r="E47" s="9" t="s">
        <v>444</v>
      </c>
      <c r="F47" s="9" t="s">
        <v>298</v>
      </c>
      <c r="G47" s="9" t="s">
        <v>384</v>
      </c>
      <c r="H47" s="19" t="s">
        <v>364</v>
      </c>
      <c r="I47" s="19" t="s">
        <v>457</v>
      </c>
      <c r="J47" s="19" t="s">
        <v>385</v>
      </c>
      <c r="K47" s="9" t="s">
        <v>512</v>
      </c>
      <c r="L47" s="15" t="s">
        <v>14</v>
      </c>
      <c r="M47" s="6"/>
    </row>
    <row r="48" spans="1:28" x14ac:dyDescent="0.45">
      <c r="A48" s="8" t="s">
        <v>74</v>
      </c>
      <c r="B48" s="10" t="s">
        <v>514</v>
      </c>
      <c r="C48" s="9" t="s">
        <v>464</v>
      </c>
      <c r="D48" s="9" t="s">
        <v>431</v>
      </c>
      <c r="E48" s="9" t="s">
        <v>350</v>
      </c>
      <c r="F48" s="9" t="s">
        <v>337</v>
      </c>
      <c r="G48" s="9" t="s">
        <v>260</v>
      </c>
      <c r="H48" s="19" t="s">
        <v>408</v>
      </c>
      <c r="I48" s="19" t="s">
        <v>445</v>
      </c>
      <c r="J48" s="19" t="s">
        <v>457</v>
      </c>
      <c r="K48" s="9" t="s">
        <v>299</v>
      </c>
      <c r="L48" s="15" t="s">
        <v>14</v>
      </c>
      <c r="M48" s="6"/>
    </row>
    <row r="49" spans="1:13" x14ac:dyDescent="0.45">
      <c r="A49" s="8" t="s">
        <v>85</v>
      </c>
      <c r="B49" s="16"/>
      <c r="C49" s="9" t="s">
        <v>483</v>
      </c>
      <c r="D49" s="9" t="s">
        <v>443</v>
      </c>
      <c r="E49" s="9" t="s">
        <v>407</v>
      </c>
      <c r="F49" s="9" t="s">
        <v>383</v>
      </c>
      <c r="G49" s="9" t="s">
        <v>444</v>
      </c>
      <c r="H49" s="19" t="s">
        <v>515</v>
      </c>
      <c r="I49" s="19" t="s">
        <v>273</v>
      </c>
      <c r="J49" s="19" t="s">
        <v>496</v>
      </c>
      <c r="K49" s="9" t="s">
        <v>501</v>
      </c>
      <c r="L49" s="15" t="s">
        <v>14</v>
      </c>
      <c r="M49" s="6"/>
    </row>
    <row r="50" spans="1:13" x14ac:dyDescent="0.45">
      <c r="A50" s="8" t="s">
        <v>83</v>
      </c>
      <c r="B50" s="16"/>
      <c r="C50" s="9" t="s">
        <v>516</v>
      </c>
      <c r="D50" s="9" t="s">
        <v>517</v>
      </c>
      <c r="E50" s="9" t="s">
        <v>483</v>
      </c>
      <c r="F50" s="9" t="s">
        <v>518</v>
      </c>
      <c r="G50" s="9" t="s">
        <v>443</v>
      </c>
      <c r="H50" s="19" t="s">
        <v>436</v>
      </c>
      <c r="I50" s="19" t="s">
        <v>431</v>
      </c>
      <c r="J50" s="19" t="s">
        <v>383</v>
      </c>
      <c r="K50" s="9" t="s">
        <v>337</v>
      </c>
      <c r="L50" s="15" t="s">
        <v>14</v>
      </c>
      <c r="M50" s="6"/>
    </row>
    <row r="51" spans="1:13" ht="14.65" thickBot="1" x14ac:dyDescent="0.5">
      <c r="A51" s="8" t="s">
        <v>78</v>
      </c>
      <c r="B51" s="16"/>
      <c r="C51" s="9" t="s">
        <v>519</v>
      </c>
      <c r="D51" s="9" t="s">
        <v>520</v>
      </c>
      <c r="E51" s="9" t="s">
        <v>521</v>
      </c>
      <c r="F51" s="9" t="s">
        <v>522</v>
      </c>
      <c r="G51" s="9" t="s">
        <v>471</v>
      </c>
      <c r="H51" s="19" t="s">
        <v>523</v>
      </c>
      <c r="I51" s="19" t="s">
        <v>455</v>
      </c>
      <c r="J51" s="19" t="s">
        <v>524</v>
      </c>
      <c r="K51" s="11" t="s">
        <v>395</v>
      </c>
      <c r="L51" s="15" t="s">
        <v>14</v>
      </c>
      <c r="M51" s="6"/>
    </row>
    <row r="52" spans="1:13" ht="14.65" thickBot="1" x14ac:dyDescent="0.5">
      <c r="A52" s="23" t="s">
        <v>14</v>
      </c>
      <c r="B52" s="23" t="s">
        <v>14</v>
      </c>
      <c r="C52" s="23" t="s">
        <v>14</v>
      </c>
      <c r="D52" s="23" t="s">
        <v>14</v>
      </c>
      <c r="E52" s="23" t="s">
        <v>14</v>
      </c>
      <c r="F52" s="23" t="s">
        <v>14</v>
      </c>
      <c r="G52" s="23" t="s">
        <v>14</v>
      </c>
      <c r="H52" s="23" t="s">
        <v>14</v>
      </c>
      <c r="I52" s="23" t="s">
        <v>14</v>
      </c>
      <c r="J52" s="23" t="s">
        <v>14</v>
      </c>
      <c r="K52" s="23" t="s">
        <v>14</v>
      </c>
      <c r="L52" s="23" t="s">
        <v>14</v>
      </c>
      <c r="M52" s="7"/>
    </row>
    <row r="53" spans="1:13" ht="14.65" thickBot="1" x14ac:dyDescent="0.5">
      <c r="I53" s="11"/>
    </row>
    <row r="56" spans="1:13" x14ac:dyDescent="0.45">
      <c r="A56" t="s">
        <v>566</v>
      </c>
      <c r="B56">
        <f>MATCH(A42,A2:A51, 0)</f>
        <v>41</v>
      </c>
    </row>
    <row r="57" spans="1:13" x14ac:dyDescent="0.45">
      <c r="A57" t="s">
        <v>567</v>
      </c>
      <c r="B57">
        <f>MATCH('Setup-Volumetrics'!C4,B1:L1,0)</f>
        <v>4</v>
      </c>
    </row>
    <row r="59" spans="1:13" x14ac:dyDescent="0.45">
      <c r="A59" t="s">
        <v>568</v>
      </c>
      <c r="B59" t="str" cm="1">
        <f t="array" ref="B59">INDEX(B2:L51,B56,B57)</f>
        <v>1:47</v>
      </c>
    </row>
    <row r="61" spans="1:13" x14ac:dyDescent="0.45">
      <c r="A61" t="s">
        <v>569</v>
      </c>
    </row>
  </sheetData>
  <sheetProtection algorithmName="SHA-512" hashValue="jzhEk24XaDWiZyGmd8KC0XUIhL8/Uh2JpIXtzG2sOidqoijBr7qRJiQyT6YL8T72e9P9fu7HzKvt4gdvZUpMOA==" saltValue="FTj0XDZmx33F3xKLKMzT7Q==" spinCount="100000" sheet="1" objects="1" scenarios="1"/>
  <mergeCells count="2">
    <mergeCell ref="V3:Z3"/>
    <mergeCell ref="Q3:S3"/>
  </mergeCells>
  <phoneticPr fontId="2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643868578F49459F5D0D33E1B601AF" ma:contentTypeVersion="17" ma:contentTypeDescription="Create a new document." ma:contentTypeScope="" ma:versionID="1a4f23a1f272c0712c2f9e786a9005f7">
  <xsd:schema xmlns:xsd="http://www.w3.org/2001/XMLSchema" xmlns:xs="http://www.w3.org/2001/XMLSchema" xmlns:p="http://schemas.microsoft.com/office/2006/metadata/properties" xmlns:ns2="cc3f33a5-c7fe-4363-a3eb-ab5fe5cb1860" xmlns:ns3="7da594b3-4b6d-41fc-9c99-c6b204f99f18" targetNamespace="http://schemas.microsoft.com/office/2006/metadata/properties" ma:root="true" ma:fieldsID="baeb3295661cdc51f0fec8fdaa4e87f9" ns2:_="" ns3:_="">
    <xsd:import namespace="cc3f33a5-c7fe-4363-a3eb-ab5fe5cb1860"/>
    <xsd:import namespace="7da594b3-4b6d-41fc-9c99-c6b204f99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Dat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f33a5-c7fe-4363-a3eb-ab5fe5cb18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2947473-caba-41a2-8fcc-d8503848a7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ate" ma:index="22" nillable="true" ma:displayName="Date" ma:format="DateTime" ma:internalName="Date">
      <xsd:simpleType>
        <xsd:restriction base="dms:DateTim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a594b3-4b6d-41fc-9c99-c6b204f99f1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7468900-4357-4d52-a18a-efe4da0993d2}" ma:internalName="TaxCatchAll" ma:showField="CatchAllData" ma:web="7da594b3-4b6d-41fc-9c99-c6b204f99f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a594b3-4b6d-41fc-9c99-c6b204f99f18" xsi:nil="true"/>
    <lcf76f155ced4ddcb4097134ff3c332f xmlns="cc3f33a5-c7fe-4363-a3eb-ab5fe5cb1860">
      <Terms xmlns="http://schemas.microsoft.com/office/infopath/2007/PartnerControls"/>
    </lcf76f155ced4ddcb4097134ff3c332f>
    <SharedWithUsers xmlns="7da594b3-4b6d-41fc-9c99-c6b204f99f18">
      <UserInfo>
        <DisplayName/>
        <AccountId xsi:nil="true"/>
        <AccountType/>
      </UserInfo>
    </SharedWithUsers>
    <MediaLengthInSeconds xmlns="cc3f33a5-c7fe-4363-a3eb-ab5fe5cb1860" xsi:nil="true"/>
    <Date xmlns="cc3f33a5-c7fe-4363-a3eb-ab5fe5cb1860" xsi:nil="true"/>
  </documentManagement>
</p:properties>
</file>

<file path=customXml/itemProps1.xml><?xml version="1.0" encoding="utf-8"?>
<ds:datastoreItem xmlns:ds="http://schemas.openxmlformats.org/officeDocument/2006/customXml" ds:itemID="{04D08FC3-F20D-4964-9D15-8CD249172E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AAF506-C787-4F2C-8D2C-07A2FF023561}"/>
</file>

<file path=customXml/itemProps3.xml><?xml version="1.0" encoding="utf-8"?>
<ds:datastoreItem xmlns:ds="http://schemas.openxmlformats.org/officeDocument/2006/customXml" ds:itemID="{324DC214-DB0C-4586-AA16-A3A888BB7D80}">
  <ds:schemaRefs>
    <ds:schemaRef ds:uri="http://schemas.microsoft.com/office/2006/metadata/properties"/>
    <ds:schemaRef ds:uri="http://schemas.microsoft.com/office/infopath/2007/PartnerControls"/>
    <ds:schemaRef ds:uri="7da594b3-4b6d-41fc-9c99-c6b204f99f18"/>
    <ds:schemaRef ds:uri="cc3f33a5-c7fe-4363-a3eb-ab5fe5cb186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Setup-Volumetrics</vt:lpstr>
      <vt:lpstr>Dilution Chart</vt:lpstr>
      <vt:lpstr>Dilution Calc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Tynan Morrow</dc:creator>
  <cp:keywords/>
  <dc:description/>
  <cp:lastModifiedBy>Jackson Bouman</cp:lastModifiedBy>
  <cp:revision/>
  <dcterms:created xsi:type="dcterms:W3CDTF">2021-10-11T14:43:24Z</dcterms:created>
  <dcterms:modified xsi:type="dcterms:W3CDTF">2025-07-02T17:44:39Z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0x010100FD643868578F49459F5D0D33E1B601AF</vt:lpwstr>
  </property>
  <property fmtid="{D5CDD505-2E9C-101B-9397-08002B2CF9AE}" pid="4" name="Order">
    <vt:r8>752900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